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showSheetTabs="0" xWindow="120" yWindow="60" windowWidth="19440" windowHeight="10515" tabRatio="902"/>
  </bookViews>
  <sheets>
    <sheet name="GRUPOS" sheetId="1" r:id="rId1"/>
    <sheet name="GRUPO A" sheetId="2" r:id="rId2"/>
    <sheet name="GRUPO B" sheetId="15" r:id="rId3"/>
    <sheet name="GRUPO C" sheetId="16" r:id="rId4"/>
    <sheet name="GRUPO D" sheetId="17" r:id="rId5"/>
    <sheet name="GRUPO E" sheetId="18" r:id="rId6"/>
    <sheet name="GRUPO F" sheetId="19" r:id="rId7"/>
    <sheet name="GRUPO G" sheetId="20" r:id="rId8"/>
    <sheet name="GRUPO H" sheetId="21" r:id="rId9"/>
    <sheet name="FASE 2 - OCTAVOS" sheetId="11" r:id="rId10"/>
    <sheet name="FASE 3 - CUARTOS" sheetId="12" r:id="rId11"/>
    <sheet name="FASE 4 - SEMIFINALES" sheetId="13" r:id="rId12"/>
    <sheet name="FINAL &amp; 3er LUGAR" sheetId="14" r:id="rId13"/>
  </sheets>
  <calcPr calcId="125725"/>
</workbook>
</file>

<file path=xl/calcChain.xml><?xml version="1.0" encoding="utf-8"?>
<calcChain xmlns="http://schemas.openxmlformats.org/spreadsheetml/2006/main">
  <c r="K28" i="11"/>
  <c r="K27"/>
  <c r="H28"/>
  <c r="H27"/>
  <c r="E28"/>
  <c r="E27"/>
  <c r="B28"/>
  <c r="B27"/>
  <c r="K22"/>
  <c r="K21"/>
  <c r="E22"/>
  <c r="E21"/>
  <c r="H18" i="21"/>
  <c r="G18"/>
  <c r="F18"/>
  <c r="D18"/>
  <c r="C18"/>
  <c r="E18" s="1"/>
  <c r="H17"/>
  <c r="G17"/>
  <c r="F17"/>
  <c r="D17"/>
  <c r="C17"/>
  <c r="H16"/>
  <c r="G16"/>
  <c r="F16"/>
  <c r="D16"/>
  <c r="C16"/>
  <c r="H15"/>
  <c r="G15"/>
  <c r="F15"/>
  <c r="D15"/>
  <c r="C15"/>
  <c r="D12"/>
  <c r="B12"/>
  <c r="D11"/>
  <c r="B11"/>
  <c r="D8"/>
  <c r="B8"/>
  <c r="D7"/>
  <c r="B7"/>
  <c r="D4"/>
  <c r="B4"/>
  <c r="D3"/>
  <c r="B3"/>
  <c r="H18" i="20"/>
  <c r="G18"/>
  <c r="F18"/>
  <c r="D18"/>
  <c r="C18"/>
  <c r="E18" s="1"/>
  <c r="H17"/>
  <c r="G17"/>
  <c r="F17"/>
  <c r="D17"/>
  <c r="C17"/>
  <c r="H16"/>
  <c r="G16"/>
  <c r="F16"/>
  <c r="D16"/>
  <c r="C16"/>
  <c r="E16" s="1"/>
  <c r="I16" s="1"/>
  <c r="H15"/>
  <c r="G15"/>
  <c r="F15"/>
  <c r="D15"/>
  <c r="C15"/>
  <c r="D12"/>
  <c r="B12"/>
  <c r="D11"/>
  <c r="B11"/>
  <c r="D8"/>
  <c r="B8"/>
  <c r="D7"/>
  <c r="B7"/>
  <c r="D4"/>
  <c r="B4"/>
  <c r="D3"/>
  <c r="B3"/>
  <c r="H18" i="19"/>
  <c r="G18"/>
  <c r="F18"/>
  <c r="D18"/>
  <c r="C18"/>
  <c r="E18" s="1"/>
  <c r="H17"/>
  <c r="G17"/>
  <c r="F17"/>
  <c r="D17"/>
  <c r="C17"/>
  <c r="H16"/>
  <c r="G16"/>
  <c r="F16"/>
  <c r="D16"/>
  <c r="C16"/>
  <c r="E16" s="1"/>
  <c r="I16" s="1"/>
  <c r="H15"/>
  <c r="G15"/>
  <c r="J15" s="1"/>
  <c r="F15"/>
  <c r="D15"/>
  <c r="C15"/>
  <c r="D12"/>
  <c r="B12"/>
  <c r="D11"/>
  <c r="B11"/>
  <c r="D8"/>
  <c r="B8"/>
  <c r="D7"/>
  <c r="B7"/>
  <c r="D4"/>
  <c r="B4"/>
  <c r="D3"/>
  <c r="B3"/>
  <c r="H18" i="18"/>
  <c r="G18"/>
  <c r="F18"/>
  <c r="D18"/>
  <c r="C18"/>
  <c r="E18" s="1"/>
  <c r="H17"/>
  <c r="G17"/>
  <c r="F17"/>
  <c r="D17"/>
  <c r="C17"/>
  <c r="H16"/>
  <c r="G16"/>
  <c r="F16"/>
  <c r="D16"/>
  <c r="C16"/>
  <c r="E16" s="1"/>
  <c r="I16" s="1"/>
  <c r="H15"/>
  <c r="G15"/>
  <c r="F15"/>
  <c r="D15"/>
  <c r="C15"/>
  <c r="D12"/>
  <c r="B12"/>
  <c r="D11"/>
  <c r="B11"/>
  <c r="D8"/>
  <c r="B8"/>
  <c r="D7"/>
  <c r="B7"/>
  <c r="D4"/>
  <c r="B4"/>
  <c r="D3"/>
  <c r="B3"/>
  <c r="H18" i="17"/>
  <c r="G18"/>
  <c r="F18"/>
  <c r="D18"/>
  <c r="C18"/>
  <c r="E18" s="1"/>
  <c r="H17"/>
  <c r="G17"/>
  <c r="F17"/>
  <c r="D17"/>
  <c r="C17"/>
  <c r="H16"/>
  <c r="G16"/>
  <c r="F16"/>
  <c r="D16"/>
  <c r="C16"/>
  <c r="E16" s="1"/>
  <c r="I16" s="1"/>
  <c r="H15"/>
  <c r="G15"/>
  <c r="F15"/>
  <c r="D15"/>
  <c r="C15"/>
  <c r="D12"/>
  <c r="B12"/>
  <c r="D11"/>
  <c r="B11"/>
  <c r="D8"/>
  <c r="B8"/>
  <c r="D7"/>
  <c r="B7"/>
  <c r="D4"/>
  <c r="B4"/>
  <c r="D3"/>
  <c r="B3"/>
  <c r="H18" i="16"/>
  <c r="G18"/>
  <c r="F18"/>
  <c r="D18"/>
  <c r="C18"/>
  <c r="H17"/>
  <c r="G17"/>
  <c r="F17"/>
  <c r="D17"/>
  <c r="C17"/>
  <c r="H16"/>
  <c r="G16"/>
  <c r="F16"/>
  <c r="D16"/>
  <c r="C16"/>
  <c r="H15"/>
  <c r="G15"/>
  <c r="F15"/>
  <c r="D15"/>
  <c r="C15"/>
  <c r="D12"/>
  <c r="B12"/>
  <c r="D11"/>
  <c r="B11"/>
  <c r="D8"/>
  <c r="B8"/>
  <c r="D7"/>
  <c r="B7"/>
  <c r="D4"/>
  <c r="B4"/>
  <c r="D3"/>
  <c r="B3"/>
  <c r="H22" i="11"/>
  <c r="H21"/>
  <c r="B22"/>
  <c r="H18" i="15"/>
  <c r="G18"/>
  <c r="F18"/>
  <c r="D18"/>
  <c r="C18"/>
  <c r="H17"/>
  <c r="G17"/>
  <c r="F17"/>
  <c r="D17"/>
  <c r="C17"/>
  <c r="E17" s="1"/>
  <c r="I17" s="1"/>
  <c r="H16"/>
  <c r="G16"/>
  <c r="F16"/>
  <c r="D16"/>
  <c r="C16"/>
  <c r="H15"/>
  <c r="G15"/>
  <c r="F15"/>
  <c r="D15"/>
  <c r="C15"/>
  <c r="D12"/>
  <c r="B12"/>
  <c r="D11"/>
  <c r="B11"/>
  <c r="D8"/>
  <c r="B8"/>
  <c r="D7"/>
  <c r="B7"/>
  <c r="D4"/>
  <c r="B4"/>
  <c r="D3"/>
  <c r="B3"/>
  <c r="D11" i="2"/>
  <c r="B8"/>
  <c r="D4"/>
  <c r="B12"/>
  <c r="D8"/>
  <c r="D3"/>
  <c r="D12"/>
  <c r="D7"/>
  <c r="B4"/>
  <c r="B11"/>
  <c r="B7"/>
  <c r="B3"/>
  <c r="E16" i="21" l="1"/>
  <c r="I16" s="1"/>
  <c r="O8" s="1"/>
  <c r="Q8" s="1"/>
  <c r="E15" i="15"/>
  <c r="I15" s="1"/>
  <c r="J15" i="21"/>
  <c r="J17"/>
  <c r="J15" i="20"/>
  <c r="J17"/>
  <c r="J17" i="19"/>
  <c r="J15" i="18"/>
  <c r="J17"/>
  <c r="E17" i="21"/>
  <c r="I17" s="1"/>
  <c r="I18"/>
  <c r="N9" s="1"/>
  <c r="P9" s="1"/>
  <c r="J18"/>
  <c r="E15"/>
  <c r="I15" s="1"/>
  <c r="N7" s="1"/>
  <c r="P7" s="1"/>
  <c r="J16"/>
  <c r="E17" i="20"/>
  <c r="I17" s="1"/>
  <c r="I18"/>
  <c r="J18"/>
  <c r="E15"/>
  <c r="I15" s="1"/>
  <c r="O12" s="1"/>
  <c r="Q12" s="1"/>
  <c r="J16"/>
  <c r="J18" i="19"/>
  <c r="E17"/>
  <c r="I17" s="1"/>
  <c r="I18"/>
  <c r="O17" s="1"/>
  <c r="Q17" s="1"/>
  <c r="E15"/>
  <c r="J16"/>
  <c r="E17" i="18"/>
  <c r="I17" s="1"/>
  <c r="J18"/>
  <c r="E15"/>
  <c r="I15" s="1"/>
  <c r="J16"/>
  <c r="J15" i="17"/>
  <c r="J17"/>
  <c r="E17"/>
  <c r="I17" s="1"/>
  <c r="O3" s="1"/>
  <c r="Q3" s="1"/>
  <c r="I18"/>
  <c r="J18"/>
  <c r="E15"/>
  <c r="I15" s="1"/>
  <c r="J16"/>
  <c r="J18" i="16"/>
  <c r="J16" i="15"/>
  <c r="J17"/>
  <c r="J18"/>
  <c r="E18"/>
  <c r="I18" s="1"/>
  <c r="J15"/>
  <c r="E16"/>
  <c r="I16" s="1"/>
  <c r="N2" s="1"/>
  <c r="P2" s="1"/>
  <c r="O9" i="21"/>
  <c r="Q9" s="1"/>
  <c r="O7"/>
  <c r="Q7" s="1"/>
  <c r="O3"/>
  <c r="Q3" s="1"/>
  <c r="O14"/>
  <c r="Q14" s="1"/>
  <c r="O12"/>
  <c r="Q12" s="1"/>
  <c r="N18"/>
  <c r="P18" s="1"/>
  <c r="N13" i="20"/>
  <c r="P13" s="1"/>
  <c r="N12"/>
  <c r="P12" s="1"/>
  <c r="O14"/>
  <c r="Q14" s="1"/>
  <c r="O13"/>
  <c r="Q13" s="1"/>
  <c r="O9"/>
  <c r="Q9" s="1"/>
  <c r="O8"/>
  <c r="Q8" s="1"/>
  <c r="O7"/>
  <c r="Q7" s="1"/>
  <c r="N9"/>
  <c r="P9" s="1"/>
  <c r="N8"/>
  <c r="P8" s="1"/>
  <c r="N4"/>
  <c r="P4" s="1"/>
  <c r="N2"/>
  <c r="P2" s="1"/>
  <c r="O3"/>
  <c r="Q3" s="1"/>
  <c r="O18"/>
  <c r="Q18" s="1"/>
  <c r="O17"/>
  <c r="Q17" s="1"/>
  <c r="O16"/>
  <c r="N18"/>
  <c r="P18" s="1"/>
  <c r="N17"/>
  <c r="P17" s="1"/>
  <c r="O18" i="19"/>
  <c r="Q18" s="1"/>
  <c r="N18"/>
  <c r="P18" s="1"/>
  <c r="N17"/>
  <c r="P17" s="1"/>
  <c r="O9"/>
  <c r="Q9" s="1"/>
  <c r="O8"/>
  <c r="Q8" s="1"/>
  <c r="N9"/>
  <c r="P9" s="1"/>
  <c r="N8"/>
  <c r="P8" s="1"/>
  <c r="I15"/>
  <c r="N16" s="1"/>
  <c r="P16" s="1"/>
  <c r="N14"/>
  <c r="P14" s="1"/>
  <c r="N13"/>
  <c r="P13" s="1"/>
  <c r="O14"/>
  <c r="Q14" s="1"/>
  <c r="O13"/>
  <c r="Q13" s="1"/>
  <c r="O8" i="18"/>
  <c r="Q8" s="1"/>
  <c r="O7"/>
  <c r="Q7" s="1"/>
  <c r="N8"/>
  <c r="P8" s="1"/>
  <c r="N7"/>
  <c r="P7" s="1"/>
  <c r="N3"/>
  <c r="P3" s="1"/>
  <c r="N2"/>
  <c r="P2" s="1"/>
  <c r="O3"/>
  <c r="O2"/>
  <c r="Q2" s="1"/>
  <c r="N13"/>
  <c r="P13" s="1"/>
  <c r="N12"/>
  <c r="P12" s="1"/>
  <c r="O13"/>
  <c r="Q13" s="1"/>
  <c r="O12"/>
  <c r="Q12" s="1"/>
  <c r="I18"/>
  <c r="O4" s="1"/>
  <c r="N4" i="17"/>
  <c r="P4" s="1"/>
  <c r="N3"/>
  <c r="P3" s="1"/>
  <c r="N2"/>
  <c r="P2" s="1"/>
  <c r="O4"/>
  <c r="Q4" s="1"/>
  <c r="O2"/>
  <c r="Q2" s="1"/>
  <c r="N13"/>
  <c r="P13" s="1"/>
  <c r="O12"/>
  <c r="Q12" s="1"/>
  <c r="O17"/>
  <c r="Q17" s="1"/>
  <c r="O16"/>
  <c r="Q16" s="1"/>
  <c r="N17"/>
  <c r="P17" s="1"/>
  <c r="N16"/>
  <c r="P16" s="1"/>
  <c r="O9"/>
  <c r="Q9" s="1"/>
  <c r="O7"/>
  <c r="N9"/>
  <c r="P9" s="1"/>
  <c r="N7"/>
  <c r="P7" s="1"/>
  <c r="E18" i="16"/>
  <c r="I18" s="1"/>
  <c r="E16"/>
  <c r="I16" s="1"/>
  <c r="E17"/>
  <c r="I17" s="1"/>
  <c r="J15"/>
  <c r="J17"/>
  <c r="E15"/>
  <c r="J16"/>
  <c r="I15"/>
  <c r="N4" i="15"/>
  <c r="P4" s="1"/>
  <c r="N3"/>
  <c r="P3" s="1"/>
  <c r="O4"/>
  <c r="Q4" s="1"/>
  <c r="O3"/>
  <c r="O2"/>
  <c r="Q2" s="1"/>
  <c r="N14"/>
  <c r="P14" s="1"/>
  <c r="N13"/>
  <c r="P13" s="1"/>
  <c r="N12"/>
  <c r="P12" s="1"/>
  <c r="O14"/>
  <c r="Q14" s="1"/>
  <c r="O12"/>
  <c r="O8"/>
  <c r="Q8" s="1"/>
  <c r="N9"/>
  <c r="P9" s="1"/>
  <c r="N7"/>
  <c r="P7" s="1"/>
  <c r="O18"/>
  <c r="Q18" s="1"/>
  <c r="O17"/>
  <c r="Q17" s="1"/>
  <c r="O16"/>
  <c r="N18"/>
  <c r="P18" s="1"/>
  <c r="N16"/>
  <c r="P16" s="1"/>
  <c r="H18" i="2"/>
  <c r="G18"/>
  <c r="F18"/>
  <c r="D18"/>
  <c r="H17"/>
  <c r="G17"/>
  <c r="F17"/>
  <c r="D17"/>
  <c r="C18"/>
  <c r="C17"/>
  <c r="B21" i="11"/>
  <c r="H16" i="2"/>
  <c r="G16"/>
  <c r="F16"/>
  <c r="H15"/>
  <c r="G15"/>
  <c r="J15" s="1"/>
  <c r="F15"/>
  <c r="D15"/>
  <c r="D16"/>
  <c r="C16"/>
  <c r="C15"/>
  <c r="J17"/>
  <c r="O13" i="21" l="1"/>
  <c r="Q13" s="1"/>
  <c r="N13"/>
  <c r="P13" s="1"/>
  <c r="N2"/>
  <c r="P2" s="1"/>
  <c r="N8"/>
  <c r="P8" s="1"/>
  <c r="R9" s="1"/>
  <c r="N16"/>
  <c r="P16" s="1"/>
  <c r="O17"/>
  <c r="Q17" s="1"/>
  <c r="N12"/>
  <c r="P12" s="1"/>
  <c r="O2"/>
  <c r="Q2" s="1"/>
  <c r="O4"/>
  <c r="Q4" s="1"/>
  <c r="N3"/>
  <c r="P3" s="1"/>
  <c r="Q3" i="18"/>
  <c r="Q4"/>
  <c r="O12" i="16"/>
  <c r="Q12" s="1"/>
  <c r="O8" i="17"/>
  <c r="Q8" s="1"/>
  <c r="N18"/>
  <c r="P18" s="1"/>
  <c r="O14"/>
  <c r="Q14" s="1"/>
  <c r="N8"/>
  <c r="P8" s="1"/>
  <c r="O18"/>
  <c r="Q18" s="1"/>
  <c r="R18" s="1"/>
  <c r="O13"/>
  <c r="Q13" s="1"/>
  <c r="N12"/>
  <c r="P12" s="1"/>
  <c r="N14"/>
  <c r="P14" s="1"/>
  <c r="Q7"/>
  <c r="N17" i="21"/>
  <c r="P17" s="1"/>
  <c r="O16"/>
  <c r="Q16" s="1"/>
  <c r="R18" s="1"/>
  <c r="O18"/>
  <c r="Q18" s="1"/>
  <c r="N14"/>
  <c r="P14" s="1"/>
  <c r="R14" s="1"/>
  <c r="N4"/>
  <c r="P4" s="1"/>
  <c r="Q16" i="20"/>
  <c r="N16"/>
  <c r="P16" s="1"/>
  <c r="R18" s="1"/>
  <c r="O2"/>
  <c r="Q2" s="1"/>
  <c r="O4"/>
  <c r="Q4" s="1"/>
  <c r="N3"/>
  <c r="P3" s="1"/>
  <c r="N7"/>
  <c r="P7" s="1"/>
  <c r="N14"/>
  <c r="P14" s="1"/>
  <c r="R14" s="1"/>
  <c r="O12" i="19"/>
  <c r="Q12" s="1"/>
  <c r="R9" i="20"/>
  <c r="N12" i="19"/>
  <c r="P12" s="1"/>
  <c r="N7"/>
  <c r="P7" s="1"/>
  <c r="O14" i="18"/>
  <c r="Q14" s="1"/>
  <c r="N9"/>
  <c r="P9" s="1"/>
  <c r="N13" i="16"/>
  <c r="P13" s="1"/>
  <c r="Q16" i="15"/>
  <c r="Q12"/>
  <c r="Q3"/>
  <c r="N17"/>
  <c r="P17" s="1"/>
  <c r="N8"/>
  <c r="P8" s="1"/>
  <c r="O7"/>
  <c r="Q7" s="1"/>
  <c r="O9"/>
  <c r="Q9" s="1"/>
  <c r="O13"/>
  <c r="Q13" s="1"/>
  <c r="J18" i="2"/>
  <c r="N4" i="19"/>
  <c r="P4" s="1"/>
  <c r="N3"/>
  <c r="P3" s="1"/>
  <c r="N2"/>
  <c r="P2" s="1"/>
  <c r="O4"/>
  <c r="Q4" s="1"/>
  <c r="O3"/>
  <c r="Q3" s="1"/>
  <c r="O2"/>
  <c r="Q2" s="1"/>
  <c r="O7"/>
  <c r="Q7" s="1"/>
  <c r="R9" s="1"/>
  <c r="O16"/>
  <c r="Q16" s="1"/>
  <c r="R18" s="1"/>
  <c r="R14"/>
  <c r="O18" i="18"/>
  <c r="Q18" s="1"/>
  <c r="O17"/>
  <c r="Q17" s="1"/>
  <c r="O16"/>
  <c r="Q16" s="1"/>
  <c r="N18"/>
  <c r="P18" s="1"/>
  <c r="N17"/>
  <c r="P17" s="1"/>
  <c r="N16"/>
  <c r="P16" s="1"/>
  <c r="N14"/>
  <c r="P14" s="1"/>
  <c r="N4"/>
  <c r="P4" s="1"/>
  <c r="O9"/>
  <c r="Q9" s="1"/>
  <c r="R4" i="17"/>
  <c r="O13" i="16"/>
  <c r="Q13" s="1"/>
  <c r="O8"/>
  <c r="N8"/>
  <c r="P8" s="1"/>
  <c r="N14"/>
  <c r="P14" s="1"/>
  <c r="N17"/>
  <c r="P17" s="1"/>
  <c r="Q8"/>
  <c r="O17"/>
  <c r="Q17" s="1"/>
  <c r="N9"/>
  <c r="P9" s="1"/>
  <c r="O9"/>
  <c r="Q9" s="1"/>
  <c r="N18"/>
  <c r="P18" s="1"/>
  <c r="O18"/>
  <c r="O14"/>
  <c r="Q18"/>
  <c r="Q14"/>
  <c r="N7"/>
  <c r="P7" s="1"/>
  <c r="N16"/>
  <c r="P16" s="1"/>
  <c r="N4"/>
  <c r="P4" s="1"/>
  <c r="N3"/>
  <c r="P3" s="1"/>
  <c r="N2"/>
  <c r="P2" s="1"/>
  <c r="O4"/>
  <c r="Q4" s="1"/>
  <c r="O3"/>
  <c r="Q3" s="1"/>
  <c r="O2"/>
  <c r="Q2" s="1"/>
  <c r="O7"/>
  <c r="Q7" s="1"/>
  <c r="O16"/>
  <c r="Q16" s="1"/>
  <c r="N12"/>
  <c r="P12" s="1"/>
  <c r="R14" i="15"/>
  <c r="R4"/>
  <c r="E15" i="2"/>
  <c r="I15" s="1"/>
  <c r="N2" s="1"/>
  <c r="P2" s="1"/>
  <c r="E16"/>
  <c r="I16" s="1"/>
  <c r="E18"/>
  <c r="I18" s="1"/>
  <c r="E17"/>
  <c r="I17" s="1"/>
  <c r="O8" s="1"/>
  <c r="J16"/>
  <c r="L22" i="12"/>
  <c r="L21" i="13" s="1"/>
  <c r="F22" i="14" s="1"/>
  <c r="O14" s="1"/>
  <c r="R4" i="21" l="1"/>
  <c r="R4" i="18"/>
  <c r="D22" s="1"/>
  <c r="I28" i="11" s="1"/>
  <c r="R9" i="18"/>
  <c r="R14" i="17"/>
  <c r="R9"/>
  <c r="R4" i="20"/>
  <c r="D22" s="1"/>
  <c r="L28" i="11" s="1"/>
  <c r="R14" i="18"/>
  <c r="R18" i="15"/>
  <c r="R9"/>
  <c r="D21" s="1"/>
  <c r="I21" i="11" s="1"/>
  <c r="N13" i="2"/>
  <c r="P13" s="1"/>
  <c r="O13"/>
  <c r="Q13" s="1"/>
  <c r="N12"/>
  <c r="P12" s="1"/>
  <c r="O12"/>
  <c r="Q12" s="1"/>
  <c r="O3"/>
  <c r="Q3" s="1"/>
  <c r="N3"/>
  <c r="P3" s="1"/>
  <c r="O7"/>
  <c r="O2"/>
  <c r="Q2" s="1"/>
  <c r="N8"/>
  <c r="P8" s="1"/>
  <c r="N7"/>
  <c r="P7" s="1"/>
  <c r="D21" i="21"/>
  <c r="L27" i="11" s="1"/>
  <c r="D22" i="21"/>
  <c r="F28" i="11" s="1"/>
  <c r="D21" i="20"/>
  <c r="F27" i="11" s="1"/>
  <c r="R4" i="19"/>
  <c r="R18" i="18"/>
  <c r="D21" i="17"/>
  <c r="L21" i="11" s="1"/>
  <c r="D22" i="17"/>
  <c r="F22" i="11" s="1"/>
  <c r="R18" i="16"/>
  <c r="R14"/>
  <c r="R9"/>
  <c r="R4"/>
  <c r="Q8" i="2"/>
  <c r="Q7"/>
  <c r="O14"/>
  <c r="Q14" s="1"/>
  <c r="O16"/>
  <c r="Q16" s="1"/>
  <c r="N4"/>
  <c r="P4" s="1"/>
  <c r="N9"/>
  <c r="P9" s="1"/>
  <c r="O17"/>
  <c r="Q17" s="1"/>
  <c r="N18"/>
  <c r="P18" s="1"/>
  <c r="N16"/>
  <c r="P16" s="1"/>
  <c r="O4"/>
  <c r="Q4" s="1"/>
  <c r="N17"/>
  <c r="P17" s="1"/>
  <c r="O9"/>
  <c r="Q9" s="1"/>
  <c r="N14"/>
  <c r="P14" s="1"/>
  <c r="O18"/>
  <c r="Q18" s="1"/>
  <c r="C21" i="12"/>
  <c r="F21" i="13" s="1"/>
  <c r="I22" i="14" s="1"/>
  <c r="O7" s="1"/>
  <c r="L21" i="12"/>
  <c r="I22"/>
  <c r="F22"/>
  <c r="C22"/>
  <c r="D21" i="18" l="1"/>
  <c r="C27" i="11" s="1"/>
  <c r="D22" i="15"/>
  <c r="C22" i="11" s="1"/>
  <c r="R14" i="2"/>
  <c r="R9"/>
  <c r="D21" i="19"/>
  <c r="I27" i="11" s="1"/>
  <c r="D22" i="19"/>
  <c r="C28" i="11" s="1"/>
  <c r="D21" i="16"/>
  <c r="F21" i="11" s="1"/>
  <c r="D22" i="16"/>
  <c r="L22" i="11" s="1"/>
  <c r="R4" i="2"/>
  <c r="R18"/>
  <c r="D21"/>
  <c r="C21" i="11" s="1"/>
  <c r="F21" i="12" s="1"/>
  <c r="C21" i="13" s="1"/>
  <c r="C22" i="14" s="1"/>
  <c r="O16" s="1"/>
  <c r="D22" i="2" l="1"/>
  <c r="I21" i="12" l="1"/>
  <c r="I21" i="13" s="1"/>
  <c r="L22" i="14" s="1"/>
  <c r="O10" s="1"/>
  <c r="I22" i="11"/>
</calcChain>
</file>

<file path=xl/sharedStrings.xml><?xml version="1.0" encoding="utf-8"?>
<sst xmlns="http://schemas.openxmlformats.org/spreadsheetml/2006/main" count="500" uniqueCount="140">
  <si>
    <t>GRUPO A</t>
  </si>
  <si>
    <t>GRUPO B</t>
  </si>
  <si>
    <t>GRUPO C</t>
  </si>
  <si>
    <t>GRUPO D</t>
  </si>
  <si>
    <t>GRUPO E</t>
  </si>
  <si>
    <t>GRUPO F</t>
  </si>
  <si>
    <t>GRUPO G</t>
  </si>
  <si>
    <t>GRUPO H</t>
  </si>
  <si>
    <t>México</t>
  </si>
  <si>
    <t>Francia</t>
  </si>
  <si>
    <t>Uruguay</t>
  </si>
  <si>
    <t>Jornada 1</t>
  </si>
  <si>
    <t>Jornada 2</t>
  </si>
  <si>
    <t>Jornada 3</t>
  </si>
  <si>
    <t>JJ</t>
  </si>
  <si>
    <t>JG</t>
  </si>
  <si>
    <t>JE</t>
  </si>
  <si>
    <t>JP</t>
  </si>
  <si>
    <t>GF</t>
  </si>
  <si>
    <t>GC</t>
  </si>
  <si>
    <t>DG</t>
  </si>
  <si>
    <t>PTS</t>
  </si>
  <si>
    <t>Argentina</t>
  </si>
  <si>
    <t>Nigeria</t>
  </si>
  <si>
    <t>Grecia</t>
  </si>
  <si>
    <t>EQUIPOS CLASIFICADOS</t>
  </si>
  <si>
    <t>Inglaterra</t>
  </si>
  <si>
    <t>Alemania</t>
  </si>
  <si>
    <t>Australia</t>
  </si>
  <si>
    <t>Argelia</t>
  </si>
  <si>
    <t>Ghana</t>
  </si>
  <si>
    <t>Italia</t>
  </si>
  <si>
    <t>Japón</t>
  </si>
  <si>
    <t>Camerún</t>
  </si>
  <si>
    <t>Holanda</t>
  </si>
  <si>
    <t>Brasil</t>
  </si>
  <si>
    <t>España</t>
  </si>
  <si>
    <t>Suiza</t>
  </si>
  <si>
    <t>Honduras</t>
  </si>
  <si>
    <t>Portugal</t>
  </si>
  <si>
    <t>Chile</t>
  </si>
  <si>
    <t>Costa de M.</t>
  </si>
  <si>
    <t>Corea del S.</t>
  </si>
  <si>
    <t>AL INICIO…</t>
  </si>
  <si>
    <t>www.valledesantiago.net</t>
  </si>
  <si>
    <t>HAZ CLICK ABAJO PARA REGRESAR A LA PÁGINA GENERAL</t>
  </si>
  <si>
    <t>1A</t>
  </si>
  <si>
    <t>1B</t>
  </si>
  <si>
    <t>2A</t>
  </si>
  <si>
    <t>2B</t>
  </si>
  <si>
    <t>FASE 2 DE OCTAVOS DE FINAL</t>
  </si>
  <si>
    <t xml:space="preserve"> </t>
  </si>
  <si>
    <t xml:space="preserve">  </t>
  </si>
  <si>
    <t xml:space="preserve">    </t>
  </si>
  <si>
    <t>1C</t>
  </si>
  <si>
    <t>2C</t>
  </si>
  <si>
    <t>1D</t>
  </si>
  <si>
    <t>2D</t>
  </si>
  <si>
    <t>1E</t>
  </si>
  <si>
    <t>2E</t>
  </si>
  <si>
    <t>1F</t>
  </si>
  <si>
    <t>2F</t>
  </si>
  <si>
    <t>1G</t>
  </si>
  <si>
    <t>2G</t>
  </si>
  <si>
    <t>1H</t>
  </si>
  <si>
    <t>2H</t>
  </si>
  <si>
    <t>W53</t>
  </si>
  <si>
    <t>W54</t>
  </si>
  <si>
    <t>W49</t>
  </si>
  <si>
    <t>W50</t>
  </si>
  <si>
    <t>W52</t>
  </si>
  <si>
    <t>W51</t>
  </si>
  <si>
    <t>W55</t>
  </si>
  <si>
    <t>W56</t>
  </si>
  <si>
    <t>FASE 3 DE CUARTOS DE FINAL</t>
  </si>
  <si>
    <t>FASE 4 SEMIFINALES</t>
  </si>
  <si>
    <t>W58</t>
  </si>
  <si>
    <t>W57</t>
  </si>
  <si>
    <t>W59</t>
  </si>
  <si>
    <t>W60</t>
  </si>
  <si>
    <t>FINAL Y PARTIDO POR EL TERCER LUGAR</t>
  </si>
  <si>
    <t>PARTIDO POR EL TERCER LUGAR</t>
  </si>
  <si>
    <t>GRAN FINAL</t>
  </si>
  <si>
    <t>L61</t>
  </si>
  <si>
    <t>L62</t>
  </si>
  <si>
    <t>W61</t>
  </si>
  <si>
    <t>W62</t>
  </si>
  <si>
    <t>SUBCAMPEÓN</t>
  </si>
  <si>
    <t>TERCER LUGAR</t>
  </si>
  <si>
    <t>CUARTO LUGAR</t>
  </si>
  <si>
    <t>FASE 4 DE SEMIFINALES</t>
  </si>
  <si>
    <t>GRAN FINAL Y 3er LUGAR</t>
  </si>
  <si>
    <t>FASE 2 DE OCTAVOS</t>
  </si>
  <si>
    <t>FASE 3 DE CUARTOS</t>
  </si>
  <si>
    <t>Cortesía de El País de las Siete Luminarias</t>
  </si>
  <si>
    <t>Dudas y comentarios:</t>
  </si>
  <si>
    <t>asilvat@prodigy.net.mx</t>
  </si>
  <si>
    <t>CUARTOS</t>
  </si>
  <si>
    <t>SEMIFINALES</t>
  </si>
  <si>
    <t>FINAL&amp;3er LUGAR</t>
  </si>
  <si>
    <t>OCTAVOS</t>
  </si>
  <si>
    <t>HAZ CLICK ABAJO PARA REGRESAR A LA PÁGINA QUE SELECCIONES</t>
  </si>
  <si>
    <t>GRAN CAMPEÓN</t>
  </si>
  <si>
    <t>Croacia</t>
  </si>
  <si>
    <t>XX COPA DEL MUNDO FIFA BRASIL 2014</t>
  </si>
  <si>
    <t>BRASIL 2014</t>
  </si>
  <si>
    <t>XX COPA FIFA</t>
  </si>
  <si>
    <t>Colombia</t>
  </si>
  <si>
    <t>Costa Rica</t>
  </si>
  <si>
    <t>Ecuador</t>
  </si>
  <si>
    <t>Bosnia y H.</t>
  </si>
  <si>
    <t>Irán</t>
  </si>
  <si>
    <t>Bélgica</t>
  </si>
  <si>
    <t>Rusia</t>
  </si>
  <si>
    <t>C</t>
  </si>
  <si>
    <t>A</t>
  </si>
  <si>
    <t>B</t>
  </si>
  <si>
    <t>D</t>
  </si>
  <si>
    <t>E</t>
  </si>
  <si>
    <t>F</t>
  </si>
  <si>
    <t>G</t>
  </si>
  <si>
    <t>EEUU</t>
  </si>
  <si>
    <t>H</t>
  </si>
  <si>
    <t>HAZ CLICK EN EL ENCABEZADO DE CADA GRUPO PARA VISUALIZARLO Y/O ANOTAR LOS RESULTADOS</t>
  </si>
  <si>
    <t>PARTIDO 49</t>
  </si>
  <si>
    <t xml:space="preserve">PARTIDO 50 </t>
  </si>
  <si>
    <t xml:space="preserve">PARTIDO 51 </t>
  </si>
  <si>
    <t xml:space="preserve">PARTIDO 52 </t>
  </si>
  <si>
    <t xml:space="preserve">PARTIDO 53 </t>
  </si>
  <si>
    <t xml:space="preserve">PARTIDO 54 </t>
  </si>
  <si>
    <t xml:space="preserve">PARTIDO 55 </t>
  </si>
  <si>
    <t xml:space="preserve">PARTIDO 56 </t>
  </si>
  <si>
    <t>PARTIDO 57</t>
  </si>
  <si>
    <t>PARTIDO 58</t>
  </si>
  <si>
    <t>PARTIDO 59</t>
  </si>
  <si>
    <t xml:space="preserve">PARTIDO 60 </t>
  </si>
  <si>
    <t>PARTIDO 61</t>
  </si>
  <si>
    <t>PARTIDO 62</t>
  </si>
  <si>
    <t>PARTIDO 63</t>
  </si>
  <si>
    <t>PARTIDO 64</t>
  </si>
</sst>
</file>

<file path=xl/styles.xml><?xml version="1.0" encoding="utf-8"?>
<styleSheet xmlns="http://schemas.openxmlformats.org/spreadsheetml/2006/main">
  <numFmts count="1">
    <numFmt numFmtId="164" formatCode="[$-F800]dddd\,\ mmmm\ dd\,\ yyyy"/>
  </numFmts>
  <fonts count="17"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u/>
      <sz val="12"/>
      <color theme="10"/>
      <name val="Arial"/>
      <family val="2"/>
    </font>
    <font>
      <b/>
      <sz val="12"/>
      <color theme="1"/>
      <name val="Arial"/>
      <family val="2"/>
    </font>
    <font>
      <b/>
      <sz val="10"/>
      <color theme="0"/>
      <name val="Arial"/>
      <family val="2"/>
    </font>
    <font>
      <b/>
      <sz val="8"/>
      <color theme="0"/>
      <name val="Arial"/>
      <family val="2"/>
    </font>
    <font>
      <sz val="10"/>
      <color theme="1"/>
      <name val="Arial"/>
      <family val="2"/>
    </font>
    <font>
      <b/>
      <u/>
      <sz val="12"/>
      <color theme="0"/>
      <name val="Arial"/>
      <family val="2"/>
    </font>
    <font>
      <u/>
      <sz val="8"/>
      <color theme="10"/>
      <name val="Arial"/>
      <family val="2"/>
    </font>
    <font>
      <b/>
      <u/>
      <sz val="8"/>
      <color theme="0"/>
      <name val="Arial"/>
      <family val="2"/>
    </font>
    <font>
      <b/>
      <sz val="16"/>
      <color theme="1"/>
      <name val="Arial"/>
      <family val="2"/>
    </font>
    <font>
      <b/>
      <u/>
      <sz val="12"/>
      <color theme="1"/>
      <name val="Arial"/>
      <family val="2"/>
    </font>
    <font>
      <b/>
      <sz val="14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72"/>
      <color theme="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thick">
        <color theme="1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ck">
        <color theme="1"/>
      </right>
      <top/>
      <bottom style="thick">
        <color theme="1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79">
    <xf numFmtId="0" fontId="0" fillId="0" borderId="0" xfId="0"/>
    <xf numFmtId="0" fontId="0" fillId="2" borderId="0" xfId="0" applyFill="1"/>
    <xf numFmtId="0" fontId="4" fillId="0" borderId="0" xfId="0" applyFont="1"/>
    <xf numFmtId="0" fontId="0" fillId="0" borderId="1" xfId="0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right"/>
    </xf>
    <xf numFmtId="0" fontId="4" fillId="2" borderId="0" xfId="0" applyFont="1" applyFill="1"/>
    <xf numFmtId="0" fontId="5" fillId="2" borderId="0" xfId="0" applyFont="1" applyFill="1" applyAlignment="1">
      <alignment horizontal="center"/>
    </xf>
    <xf numFmtId="0" fontId="0" fillId="4" borderId="17" xfId="0" applyFill="1" applyBorder="1"/>
    <xf numFmtId="0" fontId="0" fillId="0" borderId="1" xfId="0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0" borderId="0" xfId="0" applyFill="1" applyBorder="1"/>
    <xf numFmtId="0" fontId="6" fillId="0" borderId="0" xfId="0" applyFont="1" applyFill="1" applyBorder="1"/>
    <xf numFmtId="0" fontId="0" fillId="5" borderId="1" xfId="0" applyFill="1" applyBorder="1"/>
    <xf numFmtId="0" fontId="0" fillId="6" borderId="2" xfId="0" applyFill="1" applyBorder="1"/>
    <xf numFmtId="0" fontId="0" fillId="0" borderId="18" xfId="0" applyFont="1" applyBorder="1"/>
    <xf numFmtId="0" fontId="0" fillId="0" borderId="18" xfId="0" applyBorder="1"/>
    <xf numFmtId="0" fontId="7" fillId="0" borderId="18" xfId="0" applyFont="1" applyBorder="1"/>
    <xf numFmtId="0" fontId="0" fillId="6" borderId="0" xfId="0" applyFill="1"/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8" fillId="2" borderId="1" xfId="1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1" fillId="0" borderId="0" xfId="0" applyFont="1"/>
    <xf numFmtId="0" fontId="2" fillId="2" borderId="18" xfId="0" applyFont="1" applyFill="1" applyBorder="1" applyAlignment="1" applyProtection="1">
      <alignment horizontal="center"/>
      <protection locked="0"/>
    </xf>
    <xf numFmtId="0" fontId="8" fillId="4" borderId="19" xfId="1" applyFont="1" applyFill="1" applyBorder="1" applyAlignment="1" applyProtection="1">
      <alignment horizontal="center"/>
      <protection locked="0"/>
    </xf>
    <xf numFmtId="0" fontId="9" fillId="0" borderId="0" xfId="1" applyFont="1" applyBorder="1" applyAlignment="1" applyProtection="1">
      <protection locked="0"/>
    </xf>
    <xf numFmtId="0" fontId="6" fillId="7" borderId="0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10" fillId="6" borderId="3" xfId="1" applyFont="1" applyFill="1" applyBorder="1" applyAlignment="1" applyProtection="1">
      <alignment horizontal="center"/>
      <protection locked="0"/>
    </xf>
    <xf numFmtId="0" fontId="0" fillId="4" borderId="0" xfId="0" applyFill="1"/>
    <xf numFmtId="0" fontId="0" fillId="11" borderId="18" xfId="0" applyFont="1" applyFill="1" applyBorder="1"/>
    <xf numFmtId="0" fontId="0" fillId="11" borderId="18" xfId="0" applyFill="1" applyBorder="1"/>
    <xf numFmtId="0" fontId="7" fillId="11" borderId="18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9" fillId="0" borderId="1" xfId="1" applyFont="1" applyBorder="1" applyAlignment="1" applyProtection="1">
      <alignment horizontal="center" vertical="center"/>
      <protection locked="0"/>
    </xf>
    <xf numFmtId="0" fontId="11" fillId="8" borderId="4" xfId="0" applyFont="1" applyFill="1" applyBorder="1" applyAlignment="1">
      <alignment horizontal="center"/>
    </xf>
    <xf numFmtId="0" fontId="11" fillId="8" borderId="5" xfId="0" applyFont="1" applyFill="1" applyBorder="1" applyAlignment="1">
      <alignment horizontal="center"/>
    </xf>
    <xf numFmtId="0" fontId="11" fillId="8" borderId="6" xfId="0" applyFont="1" applyFill="1" applyBorder="1" applyAlignment="1">
      <alignment horizontal="center"/>
    </xf>
    <xf numFmtId="0" fontId="6" fillId="9" borderId="7" xfId="0" applyFont="1" applyFill="1" applyBorder="1" applyAlignment="1">
      <alignment horizontal="center"/>
    </xf>
    <xf numFmtId="0" fontId="6" fillId="9" borderId="8" xfId="0" applyFont="1" applyFill="1" applyBorder="1" applyAlignment="1">
      <alignment horizontal="center"/>
    </xf>
    <xf numFmtId="0" fontId="6" fillId="9" borderId="9" xfId="0" applyFont="1" applyFill="1" applyBorder="1" applyAlignment="1">
      <alignment horizontal="center"/>
    </xf>
    <xf numFmtId="0" fontId="12" fillId="10" borderId="10" xfId="1" applyFont="1" applyFill="1" applyBorder="1" applyAlignment="1" applyProtection="1">
      <alignment horizontal="center" vertical="center" wrapText="1"/>
      <protection locked="0"/>
    </xf>
    <xf numFmtId="0" fontId="12" fillId="10" borderId="11" xfId="1" applyFont="1" applyFill="1" applyBorder="1" applyAlignment="1" applyProtection="1">
      <alignment horizontal="center" vertical="center" wrapText="1"/>
      <protection locked="0"/>
    </xf>
    <xf numFmtId="0" fontId="12" fillId="10" borderId="12" xfId="1" applyFont="1" applyFill="1" applyBorder="1" applyAlignment="1" applyProtection="1">
      <alignment horizontal="center" vertical="center" wrapText="1"/>
      <protection locked="0"/>
    </xf>
    <xf numFmtId="0" fontId="12" fillId="10" borderId="13" xfId="1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>
      <alignment horizontal="left"/>
    </xf>
    <xf numFmtId="0" fontId="2" fillId="6" borderId="14" xfId="0" applyFont="1" applyFill="1" applyBorder="1" applyAlignment="1">
      <alignment horizontal="center"/>
    </xf>
    <xf numFmtId="0" fontId="2" fillId="6" borderId="15" xfId="0" applyFont="1" applyFill="1" applyBorder="1" applyAlignment="1">
      <alignment horizontal="center"/>
    </xf>
    <xf numFmtId="0" fontId="14" fillId="0" borderId="0" xfId="0" applyFont="1" applyAlignment="1">
      <alignment horizontal="center" wrapText="1"/>
    </xf>
    <xf numFmtId="0" fontId="16" fillId="2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15" fillId="8" borderId="15" xfId="0" applyFont="1" applyFill="1" applyBorder="1" applyAlignment="1">
      <alignment horizontal="center"/>
    </xf>
    <xf numFmtId="0" fontId="15" fillId="8" borderId="8" xfId="0" applyFont="1" applyFill="1" applyBorder="1" applyAlignment="1">
      <alignment horizontal="center"/>
    </xf>
    <xf numFmtId="0" fontId="15" fillId="8" borderId="9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14" fillId="0" borderId="18" xfId="0" applyFont="1" applyBorder="1" applyAlignment="1">
      <alignment horizontal="center"/>
    </xf>
    <xf numFmtId="20" fontId="14" fillId="0" borderId="18" xfId="0" applyNumberFormat="1" applyFon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14" fillId="11" borderId="18" xfId="0" applyFont="1" applyFill="1" applyBorder="1" applyAlignment="1">
      <alignment horizontal="center"/>
    </xf>
    <xf numFmtId="20" fontId="14" fillId="11" borderId="18" xfId="0" applyNumberFormat="1" applyFont="1" applyFill="1" applyBorder="1" applyAlignment="1">
      <alignment horizontal="center"/>
    </xf>
    <xf numFmtId="20" fontId="14" fillId="0" borderId="20" xfId="0" applyNumberFormat="1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8" fillId="4" borderId="16" xfId="1" applyFont="1" applyFill="1" applyBorder="1" applyAlignment="1" applyProtection="1">
      <alignment horizontal="center"/>
      <protection locked="0"/>
    </xf>
    <xf numFmtId="0" fontId="8" fillId="4" borderId="3" xfId="1" applyFont="1" applyFill="1" applyBorder="1" applyAlignment="1" applyProtection="1">
      <alignment horizontal="center"/>
      <protection locked="0"/>
    </xf>
    <xf numFmtId="0" fontId="2" fillId="2" borderId="23" xfId="0" applyFont="1" applyFill="1" applyBorder="1" applyAlignment="1">
      <alignment horizontal="center"/>
    </xf>
    <xf numFmtId="0" fontId="13" fillId="11" borderId="7" xfId="0" applyFont="1" applyFill="1" applyBorder="1" applyAlignment="1">
      <alignment horizontal="center"/>
    </xf>
    <xf numFmtId="0" fontId="13" fillId="11" borderId="8" xfId="0" applyFont="1" applyFill="1" applyBorder="1" applyAlignment="1">
      <alignment horizontal="center"/>
    </xf>
    <xf numFmtId="0" fontId="13" fillId="11" borderId="9" xfId="0" applyFont="1" applyFill="1" applyBorder="1" applyAlignment="1">
      <alignment horizontal="center"/>
    </xf>
    <xf numFmtId="0" fontId="10" fillId="6" borderId="16" xfId="1" applyFont="1" applyFill="1" applyBorder="1" applyAlignment="1" applyProtection="1">
      <alignment horizontal="center"/>
      <protection locked="0"/>
    </xf>
    <xf numFmtId="0" fontId="10" fillId="6" borderId="3" xfId="1" applyFont="1" applyFill="1" applyBorder="1" applyAlignment="1" applyProtection="1">
      <alignment horizontal="center"/>
      <protection locked="0"/>
    </xf>
    <xf numFmtId="0" fontId="2" fillId="4" borderId="15" xfId="0" applyFont="1" applyFill="1" applyBorder="1" applyAlignment="1">
      <alignment horizontal="center"/>
    </xf>
    <xf numFmtId="164" fontId="0" fillId="0" borderId="24" xfId="0" applyNumberFormat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13" fillId="7" borderId="7" xfId="0" applyFont="1" applyFill="1" applyBorder="1" applyAlignment="1">
      <alignment horizontal="center"/>
    </xf>
    <xf numFmtId="0" fontId="13" fillId="7" borderId="8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8">
    <dxf>
      <font>
        <b/>
        <i val="0"/>
        <color theme="0"/>
        <name val="Cambria"/>
        <scheme val="none"/>
      </font>
      <fill>
        <patternFill>
          <bgColor theme="3" tint="-0.499984740745262"/>
        </patternFill>
      </fill>
    </dxf>
    <dxf>
      <font>
        <b/>
        <i val="0"/>
        <color theme="0"/>
        <name val="Cambria"/>
        <scheme val="none"/>
      </font>
      <fill>
        <patternFill>
          <bgColor theme="3" tint="-0.499984740745262"/>
        </patternFill>
      </fill>
    </dxf>
    <dxf>
      <font>
        <b/>
        <i val="0"/>
        <color theme="0"/>
        <name val="Cambria"/>
        <scheme val="none"/>
      </font>
      <fill>
        <patternFill>
          <bgColor theme="3" tint="-0.499984740745262"/>
        </patternFill>
      </fill>
    </dxf>
    <dxf>
      <font>
        <b/>
        <i val="0"/>
        <color theme="0"/>
        <name val="Cambria"/>
        <scheme val="none"/>
      </font>
      <fill>
        <patternFill>
          <bgColor theme="3" tint="-0.499984740745262"/>
        </patternFill>
      </fill>
    </dxf>
    <dxf>
      <font>
        <b/>
        <i val="0"/>
        <color theme="0"/>
        <name val="Cambria"/>
        <scheme val="none"/>
      </font>
      <fill>
        <patternFill>
          <bgColor theme="3" tint="-0.499984740745262"/>
        </patternFill>
      </fill>
    </dxf>
    <dxf>
      <font>
        <b/>
        <i val="0"/>
        <color theme="0"/>
        <name val="Cambria"/>
        <scheme val="none"/>
      </font>
      <fill>
        <patternFill>
          <bgColor theme="3" tint="-0.499984740745262"/>
        </patternFill>
      </fill>
    </dxf>
    <dxf>
      <font>
        <b/>
        <i val="0"/>
        <color theme="0"/>
        <name val="Cambria"/>
        <scheme val="none"/>
      </font>
      <fill>
        <patternFill>
          <bgColor theme="3" tint="-0.499984740745262"/>
        </patternFill>
      </fill>
    </dxf>
    <dxf>
      <font>
        <b/>
        <i val="0"/>
        <color theme="0"/>
        <name val="Cambria"/>
        <scheme val="none"/>
      </font>
      <fill>
        <patternFill>
          <bgColor theme="3" tint="-0.49998474074526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jpe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jpeg"/><Relationship Id="rId10" Type="http://schemas.openxmlformats.org/officeDocument/2006/relationships/image" Target="../media/image10.png"/><Relationship Id="rId4" Type="http://schemas.openxmlformats.org/officeDocument/2006/relationships/image" Target="../media/image4.jpeg"/><Relationship Id="rId9" Type="http://schemas.openxmlformats.org/officeDocument/2006/relationships/image" Target="../media/image9.png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image" Target="../media/image13.png"/><Relationship Id="rId3" Type="http://schemas.openxmlformats.org/officeDocument/2006/relationships/image" Target="../media/image9.png"/><Relationship Id="rId7" Type="http://schemas.openxmlformats.org/officeDocument/2006/relationships/image" Target="../media/image12.png"/><Relationship Id="rId2" Type="http://schemas.openxmlformats.org/officeDocument/2006/relationships/image" Target="../media/image8.png"/><Relationship Id="rId1" Type="http://schemas.openxmlformats.org/officeDocument/2006/relationships/image" Target="../media/image7.png"/><Relationship Id="rId6" Type="http://schemas.openxmlformats.org/officeDocument/2006/relationships/image" Target="../media/image11.png"/><Relationship Id="rId5" Type="http://schemas.openxmlformats.org/officeDocument/2006/relationships/image" Target="../media/image6.png"/><Relationship Id="rId4" Type="http://schemas.openxmlformats.org/officeDocument/2006/relationships/image" Target="../media/image10.png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3.png"/><Relationship Id="rId3" Type="http://schemas.openxmlformats.org/officeDocument/2006/relationships/image" Target="../media/image9.png"/><Relationship Id="rId7" Type="http://schemas.openxmlformats.org/officeDocument/2006/relationships/image" Target="../media/image12.png"/><Relationship Id="rId2" Type="http://schemas.openxmlformats.org/officeDocument/2006/relationships/image" Target="../media/image8.png"/><Relationship Id="rId1" Type="http://schemas.openxmlformats.org/officeDocument/2006/relationships/image" Target="../media/image7.png"/><Relationship Id="rId6" Type="http://schemas.openxmlformats.org/officeDocument/2006/relationships/image" Target="../media/image11.png"/><Relationship Id="rId5" Type="http://schemas.openxmlformats.org/officeDocument/2006/relationships/image" Target="../media/image6.png"/><Relationship Id="rId4" Type="http://schemas.openxmlformats.org/officeDocument/2006/relationships/image" Target="../media/image10.png"/></Relationships>
</file>

<file path=xl/drawings/_rels/drawing1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3.png"/><Relationship Id="rId3" Type="http://schemas.openxmlformats.org/officeDocument/2006/relationships/image" Target="../media/image9.png"/><Relationship Id="rId7" Type="http://schemas.openxmlformats.org/officeDocument/2006/relationships/image" Target="../media/image12.png"/><Relationship Id="rId2" Type="http://schemas.openxmlformats.org/officeDocument/2006/relationships/image" Target="../media/image8.png"/><Relationship Id="rId1" Type="http://schemas.openxmlformats.org/officeDocument/2006/relationships/image" Target="../media/image7.png"/><Relationship Id="rId6" Type="http://schemas.openxmlformats.org/officeDocument/2006/relationships/image" Target="../media/image11.png"/><Relationship Id="rId5" Type="http://schemas.openxmlformats.org/officeDocument/2006/relationships/image" Target="../media/image6.png"/><Relationship Id="rId4" Type="http://schemas.openxmlformats.org/officeDocument/2006/relationships/image" Target="../media/image10.png"/></Relationships>
</file>

<file path=xl/drawings/_rels/drawing1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1.png"/><Relationship Id="rId3" Type="http://schemas.openxmlformats.org/officeDocument/2006/relationships/image" Target="../media/image7.png"/><Relationship Id="rId7" Type="http://schemas.openxmlformats.org/officeDocument/2006/relationships/image" Target="../media/image6.png"/><Relationship Id="rId2" Type="http://schemas.openxmlformats.org/officeDocument/2006/relationships/image" Target="../media/image17.jpeg"/><Relationship Id="rId1" Type="http://schemas.openxmlformats.org/officeDocument/2006/relationships/image" Target="../media/image16.jpeg"/><Relationship Id="rId6" Type="http://schemas.openxmlformats.org/officeDocument/2006/relationships/image" Target="../media/image10.png"/><Relationship Id="rId5" Type="http://schemas.openxmlformats.org/officeDocument/2006/relationships/image" Target="../media/image9.png"/><Relationship Id="rId10" Type="http://schemas.openxmlformats.org/officeDocument/2006/relationships/image" Target="../media/image13.png"/><Relationship Id="rId4" Type="http://schemas.openxmlformats.org/officeDocument/2006/relationships/image" Target="../media/image8.png"/><Relationship Id="rId9" Type="http://schemas.openxmlformats.org/officeDocument/2006/relationships/image" Target="../media/image12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15.png"/><Relationship Id="rId1" Type="http://schemas.openxmlformats.org/officeDocument/2006/relationships/image" Target="../media/image14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15.png"/><Relationship Id="rId1" Type="http://schemas.openxmlformats.org/officeDocument/2006/relationships/image" Target="../media/image14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2" Type="http://schemas.openxmlformats.org/officeDocument/2006/relationships/image" Target="../media/image15.png"/><Relationship Id="rId1" Type="http://schemas.openxmlformats.org/officeDocument/2006/relationships/image" Target="../media/image14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png"/><Relationship Id="rId2" Type="http://schemas.openxmlformats.org/officeDocument/2006/relationships/image" Target="../media/image15.png"/><Relationship Id="rId1" Type="http://schemas.openxmlformats.org/officeDocument/2006/relationships/image" Target="../media/image14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png"/><Relationship Id="rId2" Type="http://schemas.openxmlformats.org/officeDocument/2006/relationships/image" Target="../media/image15.png"/><Relationship Id="rId1" Type="http://schemas.openxmlformats.org/officeDocument/2006/relationships/image" Target="../media/image14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2.png"/><Relationship Id="rId2" Type="http://schemas.openxmlformats.org/officeDocument/2006/relationships/image" Target="../media/image15.png"/><Relationship Id="rId1" Type="http://schemas.openxmlformats.org/officeDocument/2006/relationships/image" Target="../media/image14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png"/><Relationship Id="rId2" Type="http://schemas.openxmlformats.org/officeDocument/2006/relationships/image" Target="../media/image15.png"/><Relationship Id="rId1" Type="http://schemas.openxmlformats.org/officeDocument/2006/relationships/image" Target="../media/image14.jpe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15.png"/><Relationship Id="rId1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20</xdr:row>
      <xdr:rowOff>0</xdr:rowOff>
    </xdr:from>
    <xdr:to>
      <xdr:col>8</xdr:col>
      <xdr:colOff>561975</xdr:colOff>
      <xdr:row>23</xdr:row>
      <xdr:rowOff>57150</xdr:rowOff>
    </xdr:to>
    <xdr:pic>
      <xdr:nvPicPr>
        <xdr:cNvPr id="26756" name="Picture 10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57575" y="3171825"/>
          <a:ext cx="561975" cy="628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590550</xdr:colOff>
      <xdr:row>20</xdr:row>
      <xdr:rowOff>9525</xdr:rowOff>
    </xdr:from>
    <xdr:to>
      <xdr:col>9</xdr:col>
      <xdr:colOff>9525</xdr:colOff>
      <xdr:row>23</xdr:row>
      <xdr:rowOff>57150</xdr:rowOff>
    </xdr:to>
    <xdr:pic>
      <xdr:nvPicPr>
        <xdr:cNvPr id="26757" name="Picture 102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48125" y="3181350"/>
          <a:ext cx="409575" cy="6191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133350</xdr:colOff>
      <xdr:row>19</xdr:row>
      <xdr:rowOff>38100</xdr:rowOff>
    </xdr:from>
    <xdr:to>
      <xdr:col>11</xdr:col>
      <xdr:colOff>190500</xdr:colOff>
      <xdr:row>23</xdr:row>
      <xdr:rowOff>66675</xdr:rowOff>
    </xdr:to>
    <xdr:pic>
      <xdr:nvPicPr>
        <xdr:cNvPr id="26758" name="Picture 58" descr="http://intercentres.cult.gva.es/cpvergedelfonament/educacionfisica/Hot%20potatoes%20ejercicios/imagenes/copa-fifa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81525" y="3162300"/>
          <a:ext cx="53340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219075</xdr:colOff>
      <xdr:row>19</xdr:row>
      <xdr:rowOff>47625</xdr:rowOff>
    </xdr:from>
    <xdr:to>
      <xdr:col>11</xdr:col>
      <xdr:colOff>752475</xdr:colOff>
      <xdr:row>23</xdr:row>
      <xdr:rowOff>66675</xdr:rowOff>
    </xdr:to>
    <xdr:pic>
      <xdr:nvPicPr>
        <xdr:cNvPr id="26759" name="Picture 58" descr="http://intercentres.cult.gva.es/cpvergedelfonament/educacionfisica/Hot%20potatoes%20ejercicios/imagenes/copa-fifa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143500" y="3171825"/>
          <a:ext cx="53340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771525</xdr:colOff>
      <xdr:row>19</xdr:row>
      <xdr:rowOff>38100</xdr:rowOff>
    </xdr:from>
    <xdr:to>
      <xdr:col>13</xdr:col>
      <xdr:colOff>219075</xdr:colOff>
      <xdr:row>23</xdr:row>
      <xdr:rowOff>66675</xdr:rowOff>
    </xdr:to>
    <xdr:pic>
      <xdr:nvPicPr>
        <xdr:cNvPr id="26760" name="Picture 58" descr="http://intercentres.cult.gva.es/cpvergedelfonament/educacionfisica/Hot%20potatoes%20ejercicios/imagenes/copa-fifa.jp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5695950" y="3162300"/>
          <a:ext cx="53340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139700</xdr:colOff>
      <xdr:row>12</xdr:row>
      <xdr:rowOff>6351</xdr:rowOff>
    </xdr:from>
    <xdr:to>
      <xdr:col>10</xdr:col>
      <xdr:colOff>288925</xdr:colOff>
      <xdr:row>13</xdr:row>
      <xdr:rowOff>12701</xdr:rowOff>
    </xdr:to>
    <xdr:pic>
      <xdr:nvPicPr>
        <xdr:cNvPr id="27020" name="Picture 3468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 b="88420"/>
        <a:stretch>
          <a:fillRect/>
        </a:stretch>
      </xdr:blipFill>
      <xdr:spPr bwMode="auto">
        <a:xfrm>
          <a:off x="4603750" y="1930401"/>
          <a:ext cx="295275" cy="1968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9</xdr:col>
      <xdr:colOff>133350</xdr:colOff>
      <xdr:row>13</xdr:row>
      <xdr:rowOff>1</xdr:rowOff>
    </xdr:from>
    <xdr:to>
      <xdr:col>10</xdr:col>
      <xdr:colOff>298450</xdr:colOff>
      <xdr:row>14</xdr:row>
      <xdr:rowOff>8292</xdr:rowOff>
    </xdr:to>
    <xdr:pic>
      <xdr:nvPicPr>
        <xdr:cNvPr id="27021" name="Picture 3469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 t="29603" b="59326"/>
        <a:stretch>
          <a:fillRect/>
        </a:stretch>
      </xdr:blipFill>
      <xdr:spPr bwMode="auto">
        <a:xfrm>
          <a:off x="4597400" y="2114551"/>
          <a:ext cx="311150" cy="19879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9</xdr:col>
      <xdr:colOff>133350</xdr:colOff>
      <xdr:row>14</xdr:row>
      <xdr:rowOff>6350</xdr:rowOff>
    </xdr:from>
    <xdr:to>
      <xdr:col>10</xdr:col>
      <xdr:colOff>304800</xdr:colOff>
      <xdr:row>15</xdr:row>
      <xdr:rowOff>23107</xdr:rowOff>
    </xdr:to>
    <xdr:pic>
      <xdr:nvPicPr>
        <xdr:cNvPr id="27022" name="Picture 3470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 t="58965" b="29723"/>
        <a:stretch>
          <a:fillRect/>
        </a:stretch>
      </xdr:blipFill>
      <xdr:spPr bwMode="auto">
        <a:xfrm>
          <a:off x="4597400" y="2311400"/>
          <a:ext cx="317500" cy="207257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9</xdr:col>
      <xdr:colOff>133351</xdr:colOff>
      <xdr:row>15</xdr:row>
      <xdr:rowOff>19050</xdr:rowOff>
    </xdr:from>
    <xdr:to>
      <xdr:col>10</xdr:col>
      <xdr:colOff>304801</xdr:colOff>
      <xdr:row>16</xdr:row>
      <xdr:rowOff>38757</xdr:rowOff>
    </xdr:to>
    <xdr:pic>
      <xdr:nvPicPr>
        <xdr:cNvPr id="27023" name="Picture 3471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 t="88406"/>
        <a:stretch>
          <a:fillRect/>
        </a:stretch>
      </xdr:blipFill>
      <xdr:spPr bwMode="auto">
        <a:xfrm>
          <a:off x="4597401" y="2514600"/>
          <a:ext cx="317500" cy="210207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1</xdr:colOff>
      <xdr:row>6</xdr:row>
      <xdr:rowOff>6351</xdr:rowOff>
    </xdr:from>
    <xdr:to>
      <xdr:col>1</xdr:col>
      <xdr:colOff>302453</xdr:colOff>
      <xdr:row>7</xdr:row>
      <xdr:rowOff>6350</xdr:rowOff>
    </xdr:to>
    <xdr:pic>
      <xdr:nvPicPr>
        <xdr:cNvPr id="27024" name="Picture 3472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 b="88930"/>
        <a:stretch>
          <a:fillRect/>
        </a:stretch>
      </xdr:blipFill>
      <xdr:spPr bwMode="auto">
        <a:xfrm>
          <a:off x="190501" y="774701"/>
          <a:ext cx="302452" cy="19049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302452</xdr:colOff>
      <xdr:row>10</xdr:row>
      <xdr:rowOff>6349</xdr:rowOff>
    </xdr:to>
    <xdr:pic>
      <xdr:nvPicPr>
        <xdr:cNvPr id="45" name="Picture 3472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 t="88561"/>
        <a:stretch>
          <a:fillRect/>
        </a:stretch>
      </xdr:blipFill>
      <xdr:spPr bwMode="auto">
        <a:xfrm>
          <a:off x="190500" y="1339850"/>
          <a:ext cx="302452" cy="196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0</xdr:colOff>
      <xdr:row>7</xdr:row>
      <xdr:rowOff>6350</xdr:rowOff>
    </xdr:from>
    <xdr:to>
      <xdr:col>1</xdr:col>
      <xdr:colOff>302452</xdr:colOff>
      <xdr:row>8</xdr:row>
      <xdr:rowOff>0</xdr:rowOff>
    </xdr:to>
    <xdr:pic>
      <xdr:nvPicPr>
        <xdr:cNvPr id="46" name="Picture 3472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 t="29889" b="59410"/>
        <a:stretch>
          <a:fillRect/>
        </a:stretch>
      </xdr:blipFill>
      <xdr:spPr bwMode="auto">
        <a:xfrm>
          <a:off x="190500" y="965200"/>
          <a:ext cx="302452" cy="184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302452</xdr:colOff>
      <xdr:row>9</xdr:row>
      <xdr:rowOff>6350</xdr:rowOff>
    </xdr:to>
    <xdr:pic>
      <xdr:nvPicPr>
        <xdr:cNvPr id="47" name="Picture 3472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 t="59041" b="29520"/>
        <a:stretch>
          <a:fillRect/>
        </a:stretch>
      </xdr:blipFill>
      <xdr:spPr bwMode="auto">
        <a:xfrm>
          <a:off x="190500" y="1149350"/>
          <a:ext cx="302452" cy="1968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2</xdr:colOff>
      <xdr:row>6</xdr:row>
      <xdr:rowOff>1</xdr:rowOff>
    </xdr:from>
    <xdr:to>
      <xdr:col>4</xdr:col>
      <xdr:colOff>306548</xdr:colOff>
      <xdr:row>7</xdr:row>
      <xdr:rowOff>12700</xdr:rowOff>
    </xdr:to>
    <xdr:pic>
      <xdr:nvPicPr>
        <xdr:cNvPr id="27052" name="Picture 3500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 b="88406"/>
        <a:stretch>
          <a:fillRect/>
        </a:stretch>
      </xdr:blipFill>
      <xdr:spPr bwMode="auto">
        <a:xfrm>
          <a:off x="1663702" y="768351"/>
          <a:ext cx="306546" cy="20319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6350</xdr:colOff>
      <xdr:row>9</xdr:row>
      <xdr:rowOff>19050</xdr:rowOff>
    </xdr:from>
    <xdr:to>
      <xdr:col>4</xdr:col>
      <xdr:colOff>312896</xdr:colOff>
      <xdr:row>10</xdr:row>
      <xdr:rowOff>31749</xdr:rowOff>
    </xdr:to>
    <xdr:pic>
      <xdr:nvPicPr>
        <xdr:cNvPr id="49" name="Picture 3500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 t="88406"/>
        <a:stretch>
          <a:fillRect/>
        </a:stretch>
      </xdr:blipFill>
      <xdr:spPr bwMode="auto">
        <a:xfrm>
          <a:off x="1670050" y="1358900"/>
          <a:ext cx="306546" cy="20319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8</xdr:row>
      <xdr:rowOff>12700</xdr:rowOff>
    </xdr:from>
    <xdr:to>
      <xdr:col>4</xdr:col>
      <xdr:colOff>306546</xdr:colOff>
      <xdr:row>9</xdr:row>
      <xdr:rowOff>25400</xdr:rowOff>
    </xdr:to>
    <xdr:pic>
      <xdr:nvPicPr>
        <xdr:cNvPr id="50" name="Picture 3500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 t="59058" b="29348"/>
        <a:stretch>
          <a:fillRect/>
        </a:stretch>
      </xdr:blipFill>
      <xdr:spPr bwMode="auto">
        <a:xfrm>
          <a:off x="1663700" y="1162050"/>
          <a:ext cx="306546" cy="2032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7</xdr:row>
      <xdr:rowOff>12700</xdr:rowOff>
    </xdr:from>
    <xdr:to>
      <xdr:col>4</xdr:col>
      <xdr:colOff>306546</xdr:colOff>
      <xdr:row>8</xdr:row>
      <xdr:rowOff>19050</xdr:rowOff>
    </xdr:to>
    <xdr:pic>
      <xdr:nvPicPr>
        <xdr:cNvPr id="51" name="Picture 3500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 t="29710" b="59058"/>
        <a:stretch>
          <a:fillRect/>
        </a:stretch>
      </xdr:blipFill>
      <xdr:spPr bwMode="auto">
        <a:xfrm>
          <a:off x="1663700" y="971550"/>
          <a:ext cx="306546" cy="1968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7</xdr:col>
      <xdr:colOff>6351</xdr:colOff>
      <xdr:row>6</xdr:row>
      <xdr:rowOff>6350</xdr:rowOff>
    </xdr:from>
    <xdr:to>
      <xdr:col>7</xdr:col>
      <xdr:colOff>288980</xdr:colOff>
      <xdr:row>7</xdr:row>
      <xdr:rowOff>12700</xdr:rowOff>
    </xdr:to>
    <xdr:pic>
      <xdr:nvPicPr>
        <xdr:cNvPr id="27172" name="Picture 3620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 b="88168"/>
        <a:stretch>
          <a:fillRect/>
        </a:stretch>
      </xdr:blipFill>
      <xdr:spPr bwMode="auto">
        <a:xfrm>
          <a:off x="3143251" y="774700"/>
          <a:ext cx="282629" cy="1968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7</xdr:col>
      <xdr:colOff>6350</xdr:colOff>
      <xdr:row>8</xdr:row>
      <xdr:rowOff>177800</xdr:rowOff>
    </xdr:from>
    <xdr:to>
      <xdr:col>7</xdr:col>
      <xdr:colOff>288979</xdr:colOff>
      <xdr:row>9</xdr:row>
      <xdr:rowOff>177800</xdr:rowOff>
    </xdr:to>
    <xdr:pic>
      <xdr:nvPicPr>
        <xdr:cNvPr id="53" name="Picture 3620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 t="88550"/>
        <a:stretch>
          <a:fillRect/>
        </a:stretch>
      </xdr:blipFill>
      <xdr:spPr bwMode="auto">
        <a:xfrm>
          <a:off x="3143250" y="1327150"/>
          <a:ext cx="282629" cy="1905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7</xdr:col>
      <xdr:colOff>6350</xdr:colOff>
      <xdr:row>8</xdr:row>
      <xdr:rowOff>0</xdr:rowOff>
    </xdr:from>
    <xdr:to>
      <xdr:col>7</xdr:col>
      <xdr:colOff>288979</xdr:colOff>
      <xdr:row>8</xdr:row>
      <xdr:rowOff>184150</xdr:rowOff>
    </xdr:to>
    <xdr:pic>
      <xdr:nvPicPr>
        <xdr:cNvPr id="54" name="Picture 3620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 t="59542" b="29389"/>
        <a:stretch>
          <a:fillRect/>
        </a:stretch>
      </xdr:blipFill>
      <xdr:spPr bwMode="auto">
        <a:xfrm>
          <a:off x="3143250" y="1149350"/>
          <a:ext cx="282629" cy="184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7</xdr:col>
      <xdr:colOff>6350</xdr:colOff>
      <xdr:row>7</xdr:row>
      <xdr:rowOff>6350</xdr:rowOff>
    </xdr:from>
    <xdr:to>
      <xdr:col>7</xdr:col>
      <xdr:colOff>288979</xdr:colOff>
      <xdr:row>8</xdr:row>
      <xdr:rowOff>0</xdr:rowOff>
    </xdr:to>
    <xdr:pic>
      <xdr:nvPicPr>
        <xdr:cNvPr id="55" name="Picture 3620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 t="29771" b="59160"/>
        <a:stretch>
          <a:fillRect/>
        </a:stretch>
      </xdr:blipFill>
      <xdr:spPr bwMode="auto">
        <a:xfrm>
          <a:off x="3143250" y="965200"/>
          <a:ext cx="282629" cy="184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10</xdr:col>
      <xdr:colOff>2</xdr:colOff>
      <xdr:row>6</xdr:row>
      <xdr:rowOff>6352</xdr:rowOff>
    </xdr:from>
    <xdr:to>
      <xdr:col>10</xdr:col>
      <xdr:colOff>289452</xdr:colOff>
      <xdr:row>7</xdr:row>
      <xdr:rowOff>12700</xdr:rowOff>
    </xdr:to>
    <xdr:pic>
      <xdr:nvPicPr>
        <xdr:cNvPr id="27173" name="Picture 3621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 b="88433"/>
        <a:stretch>
          <a:fillRect/>
        </a:stretch>
      </xdr:blipFill>
      <xdr:spPr bwMode="auto">
        <a:xfrm>
          <a:off x="4610102" y="774702"/>
          <a:ext cx="289450" cy="19684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10</xdr:col>
      <xdr:colOff>0</xdr:colOff>
      <xdr:row>7</xdr:row>
      <xdr:rowOff>6350</xdr:rowOff>
    </xdr:from>
    <xdr:to>
      <xdr:col>10</xdr:col>
      <xdr:colOff>289450</xdr:colOff>
      <xdr:row>8</xdr:row>
      <xdr:rowOff>0</xdr:rowOff>
    </xdr:to>
    <xdr:pic>
      <xdr:nvPicPr>
        <xdr:cNvPr id="57" name="Picture 3621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 t="30224" b="58955"/>
        <a:stretch>
          <a:fillRect/>
        </a:stretch>
      </xdr:blipFill>
      <xdr:spPr bwMode="auto">
        <a:xfrm>
          <a:off x="4610100" y="965200"/>
          <a:ext cx="289450" cy="184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10</xdr:col>
      <xdr:colOff>0</xdr:colOff>
      <xdr:row>7</xdr:row>
      <xdr:rowOff>184150</xdr:rowOff>
    </xdr:from>
    <xdr:to>
      <xdr:col>10</xdr:col>
      <xdr:colOff>289450</xdr:colOff>
      <xdr:row>9</xdr:row>
      <xdr:rowOff>6350</xdr:rowOff>
    </xdr:to>
    <xdr:pic>
      <xdr:nvPicPr>
        <xdr:cNvPr id="58" name="Picture 3621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 t="58582" b="29478"/>
        <a:stretch>
          <a:fillRect/>
        </a:stretch>
      </xdr:blipFill>
      <xdr:spPr bwMode="auto">
        <a:xfrm>
          <a:off x="4610100" y="1143000"/>
          <a:ext cx="289450" cy="2032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10</xdr:col>
      <xdr:colOff>0</xdr:colOff>
      <xdr:row>9</xdr:row>
      <xdr:rowOff>6350</xdr:rowOff>
    </xdr:from>
    <xdr:to>
      <xdr:col>10</xdr:col>
      <xdr:colOff>289450</xdr:colOff>
      <xdr:row>10</xdr:row>
      <xdr:rowOff>12698</xdr:rowOff>
    </xdr:to>
    <xdr:pic>
      <xdr:nvPicPr>
        <xdr:cNvPr id="59" name="Picture 3621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 t="88433"/>
        <a:stretch>
          <a:fillRect/>
        </a:stretch>
      </xdr:blipFill>
      <xdr:spPr bwMode="auto">
        <a:xfrm>
          <a:off x="4610100" y="1346200"/>
          <a:ext cx="289450" cy="19684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1</xdr:colOff>
      <xdr:row>12</xdr:row>
      <xdr:rowOff>6351</xdr:rowOff>
    </xdr:from>
    <xdr:to>
      <xdr:col>1</xdr:col>
      <xdr:colOff>292696</xdr:colOff>
      <xdr:row>13</xdr:row>
      <xdr:rowOff>12700</xdr:rowOff>
    </xdr:to>
    <xdr:pic>
      <xdr:nvPicPr>
        <xdr:cNvPr id="27174" name="Picture 3622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 b="88346"/>
        <a:stretch>
          <a:fillRect/>
        </a:stretch>
      </xdr:blipFill>
      <xdr:spPr bwMode="auto">
        <a:xfrm>
          <a:off x="190501" y="1930401"/>
          <a:ext cx="292695" cy="196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292695</xdr:colOff>
      <xdr:row>14</xdr:row>
      <xdr:rowOff>12700</xdr:rowOff>
    </xdr:to>
    <xdr:pic>
      <xdr:nvPicPr>
        <xdr:cNvPr id="61" name="Picture 3622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 t="29323" b="58647"/>
        <a:stretch>
          <a:fillRect/>
        </a:stretch>
      </xdr:blipFill>
      <xdr:spPr bwMode="auto">
        <a:xfrm>
          <a:off x="190500" y="2114550"/>
          <a:ext cx="292695" cy="2032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0</xdr:colOff>
      <xdr:row>14</xdr:row>
      <xdr:rowOff>184150</xdr:rowOff>
    </xdr:from>
    <xdr:to>
      <xdr:col>1</xdr:col>
      <xdr:colOff>292695</xdr:colOff>
      <xdr:row>15</xdr:row>
      <xdr:rowOff>190499</xdr:rowOff>
    </xdr:to>
    <xdr:pic>
      <xdr:nvPicPr>
        <xdr:cNvPr id="62" name="Picture 3622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 t="88346"/>
        <a:stretch>
          <a:fillRect/>
        </a:stretch>
      </xdr:blipFill>
      <xdr:spPr bwMode="auto">
        <a:xfrm>
          <a:off x="190500" y="2489200"/>
          <a:ext cx="292695" cy="196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292695</xdr:colOff>
      <xdr:row>15</xdr:row>
      <xdr:rowOff>6350</xdr:rowOff>
    </xdr:to>
    <xdr:pic>
      <xdr:nvPicPr>
        <xdr:cNvPr id="63" name="Picture 3622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 t="59023" b="29323"/>
        <a:stretch>
          <a:fillRect/>
        </a:stretch>
      </xdr:blipFill>
      <xdr:spPr bwMode="auto">
        <a:xfrm>
          <a:off x="190500" y="2305050"/>
          <a:ext cx="292695" cy="1968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2</xdr:colOff>
      <xdr:row>12</xdr:row>
      <xdr:rowOff>6351</xdr:rowOff>
    </xdr:from>
    <xdr:to>
      <xdr:col>4</xdr:col>
      <xdr:colOff>289451</xdr:colOff>
      <xdr:row>13</xdr:row>
      <xdr:rowOff>12700</xdr:rowOff>
    </xdr:to>
    <xdr:pic>
      <xdr:nvPicPr>
        <xdr:cNvPr id="27175" name="Picture 3623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 b="88433"/>
        <a:stretch>
          <a:fillRect/>
        </a:stretch>
      </xdr:blipFill>
      <xdr:spPr bwMode="auto">
        <a:xfrm>
          <a:off x="1663702" y="1930401"/>
          <a:ext cx="289449" cy="196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13</xdr:row>
      <xdr:rowOff>12700</xdr:rowOff>
    </xdr:from>
    <xdr:to>
      <xdr:col>4</xdr:col>
      <xdr:colOff>289449</xdr:colOff>
      <xdr:row>14</xdr:row>
      <xdr:rowOff>19050</xdr:rowOff>
    </xdr:to>
    <xdr:pic>
      <xdr:nvPicPr>
        <xdr:cNvPr id="65" name="Picture 3623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 t="29478" b="58955"/>
        <a:stretch>
          <a:fillRect/>
        </a:stretch>
      </xdr:blipFill>
      <xdr:spPr bwMode="auto">
        <a:xfrm>
          <a:off x="1663700" y="2127250"/>
          <a:ext cx="289449" cy="1968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14</xdr:row>
      <xdr:rowOff>12700</xdr:rowOff>
    </xdr:from>
    <xdr:to>
      <xdr:col>4</xdr:col>
      <xdr:colOff>289449</xdr:colOff>
      <xdr:row>15</xdr:row>
      <xdr:rowOff>12700</xdr:rowOff>
    </xdr:to>
    <xdr:pic>
      <xdr:nvPicPr>
        <xdr:cNvPr id="66" name="Picture 3623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 t="58955" b="29851"/>
        <a:stretch>
          <a:fillRect/>
        </a:stretch>
      </xdr:blipFill>
      <xdr:spPr bwMode="auto">
        <a:xfrm>
          <a:off x="1663700" y="2317750"/>
          <a:ext cx="289449" cy="1905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15</xdr:row>
      <xdr:rowOff>6350</xdr:rowOff>
    </xdr:from>
    <xdr:to>
      <xdr:col>4</xdr:col>
      <xdr:colOff>289449</xdr:colOff>
      <xdr:row>16</xdr:row>
      <xdr:rowOff>12699</xdr:rowOff>
    </xdr:to>
    <xdr:pic>
      <xdr:nvPicPr>
        <xdr:cNvPr id="67" name="Picture 3623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 t="88433"/>
        <a:stretch>
          <a:fillRect/>
        </a:stretch>
      </xdr:blipFill>
      <xdr:spPr bwMode="auto">
        <a:xfrm>
          <a:off x="1663700" y="2501900"/>
          <a:ext cx="289449" cy="196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309157</xdr:colOff>
      <xdr:row>13</xdr:row>
      <xdr:rowOff>0</xdr:rowOff>
    </xdr:to>
    <xdr:pic>
      <xdr:nvPicPr>
        <xdr:cNvPr id="27209" name="Picture 3657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 b="89130"/>
        <a:stretch>
          <a:fillRect/>
        </a:stretch>
      </xdr:blipFill>
      <xdr:spPr bwMode="auto">
        <a:xfrm>
          <a:off x="3136900" y="1924050"/>
          <a:ext cx="309157" cy="1905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309157</xdr:colOff>
      <xdr:row>14</xdr:row>
      <xdr:rowOff>12700</xdr:rowOff>
    </xdr:to>
    <xdr:pic>
      <xdr:nvPicPr>
        <xdr:cNvPr id="69" name="Picture 3657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 t="29348" b="59058"/>
        <a:stretch>
          <a:fillRect/>
        </a:stretch>
      </xdr:blipFill>
      <xdr:spPr bwMode="auto">
        <a:xfrm>
          <a:off x="3136900" y="2114550"/>
          <a:ext cx="309157" cy="2032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7</xdr:col>
      <xdr:colOff>0</xdr:colOff>
      <xdr:row>14</xdr:row>
      <xdr:rowOff>6350</xdr:rowOff>
    </xdr:from>
    <xdr:to>
      <xdr:col>7</xdr:col>
      <xdr:colOff>309157</xdr:colOff>
      <xdr:row>15</xdr:row>
      <xdr:rowOff>12700</xdr:rowOff>
    </xdr:to>
    <xdr:pic>
      <xdr:nvPicPr>
        <xdr:cNvPr id="70" name="Picture 3657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 t="59058" b="29710"/>
        <a:stretch>
          <a:fillRect/>
        </a:stretch>
      </xdr:blipFill>
      <xdr:spPr bwMode="auto">
        <a:xfrm>
          <a:off x="3136900" y="2311400"/>
          <a:ext cx="309157" cy="1968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7</xdr:col>
      <xdr:colOff>0</xdr:colOff>
      <xdr:row>15</xdr:row>
      <xdr:rowOff>6350</xdr:rowOff>
    </xdr:from>
    <xdr:to>
      <xdr:col>7</xdr:col>
      <xdr:colOff>309157</xdr:colOff>
      <xdr:row>16</xdr:row>
      <xdr:rowOff>6350</xdr:rowOff>
    </xdr:to>
    <xdr:pic>
      <xdr:nvPicPr>
        <xdr:cNvPr id="71" name="Picture 3657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 t="89130"/>
        <a:stretch>
          <a:fillRect/>
        </a:stretch>
      </xdr:blipFill>
      <xdr:spPr bwMode="auto">
        <a:xfrm>
          <a:off x="3136900" y="2501900"/>
          <a:ext cx="309157" cy="1905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6</xdr:row>
      <xdr:rowOff>6351</xdr:rowOff>
    </xdr:from>
    <xdr:to>
      <xdr:col>1</xdr:col>
      <xdr:colOff>302453</xdr:colOff>
      <xdr:row>7</xdr:row>
      <xdr:rowOff>6350</xdr:rowOff>
    </xdr:to>
    <xdr:pic>
      <xdr:nvPicPr>
        <xdr:cNvPr id="38" name="Picture 34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b="88930"/>
        <a:stretch>
          <a:fillRect/>
        </a:stretch>
      </xdr:blipFill>
      <xdr:spPr bwMode="auto">
        <a:xfrm>
          <a:off x="190501" y="758826"/>
          <a:ext cx="302452" cy="19049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302452</xdr:colOff>
      <xdr:row>10</xdr:row>
      <xdr:rowOff>6349</xdr:rowOff>
    </xdr:to>
    <xdr:pic>
      <xdr:nvPicPr>
        <xdr:cNvPr id="39" name="Picture 34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88561"/>
        <a:stretch>
          <a:fillRect/>
        </a:stretch>
      </xdr:blipFill>
      <xdr:spPr bwMode="auto">
        <a:xfrm>
          <a:off x="190500" y="1323975"/>
          <a:ext cx="302452" cy="196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0</xdr:colOff>
      <xdr:row>7</xdr:row>
      <xdr:rowOff>6350</xdr:rowOff>
    </xdr:from>
    <xdr:to>
      <xdr:col>1</xdr:col>
      <xdr:colOff>302452</xdr:colOff>
      <xdr:row>8</xdr:row>
      <xdr:rowOff>0</xdr:rowOff>
    </xdr:to>
    <xdr:pic>
      <xdr:nvPicPr>
        <xdr:cNvPr id="40" name="Picture 34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29889" b="59410"/>
        <a:stretch>
          <a:fillRect/>
        </a:stretch>
      </xdr:blipFill>
      <xdr:spPr bwMode="auto">
        <a:xfrm>
          <a:off x="190500" y="949325"/>
          <a:ext cx="302452" cy="184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302452</xdr:colOff>
      <xdr:row>9</xdr:row>
      <xdr:rowOff>6350</xdr:rowOff>
    </xdr:to>
    <xdr:pic>
      <xdr:nvPicPr>
        <xdr:cNvPr id="41" name="Picture 34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59041" b="29520"/>
        <a:stretch>
          <a:fillRect/>
        </a:stretch>
      </xdr:blipFill>
      <xdr:spPr bwMode="auto">
        <a:xfrm>
          <a:off x="190500" y="1133475"/>
          <a:ext cx="302452" cy="1968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2</xdr:colOff>
      <xdr:row>6</xdr:row>
      <xdr:rowOff>1</xdr:rowOff>
    </xdr:from>
    <xdr:to>
      <xdr:col>4</xdr:col>
      <xdr:colOff>306548</xdr:colOff>
      <xdr:row>7</xdr:row>
      <xdr:rowOff>12700</xdr:rowOff>
    </xdr:to>
    <xdr:pic>
      <xdr:nvPicPr>
        <xdr:cNvPr id="42" name="Picture 350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b="88406"/>
        <a:stretch>
          <a:fillRect/>
        </a:stretch>
      </xdr:blipFill>
      <xdr:spPr bwMode="auto">
        <a:xfrm>
          <a:off x="1657352" y="752476"/>
          <a:ext cx="306546" cy="20319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6350</xdr:colOff>
      <xdr:row>9</xdr:row>
      <xdr:rowOff>19050</xdr:rowOff>
    </xdr:from>
    <xdr:to>
      <xdr:col>4</xdr:col>
      <xdr:colOff>312896</xdr:colOff>
      <xdr:row>10</xdr:row>
      <xdr:rowOff>31749</xdr:rowOff>
    </xdr:to>
    <xdr:pic>
      <xdr:nvPicPr>
        <xdr:cNvPr id="43" name="Picture 350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t="88406"/>
        <a:stretch>
          <a:fillRect/>
        </a:stretch>
      </xdr:blipFill>
      <xdr:spPr bwMode="auto">
        <a:xfrm>
          <a:off x="1663700" y="1343025"/>
          <a:ext cx="306546" cy="20319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8</xdr:row>
      <xdr:rowOff>12700</xdr:rowOff>
    </xdr:from>
    <xdr:to>
      <xdr:col>4</xdr:col>
      <xdr:colOff>306546</xdr:colOff>
      <xdr:row>9</xdr:row>
      <xdr:rowOff>25400</xdr:rowOff>
    </xdr:to>
    <xdr:pic>
      <xdr:nvPicPr>
        <xdr:cNvPr id="44" name="Picture 350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t="59058" b="29348"/>
        <a:stretch>
          <a:fillRect/>
        </a:stretch>
      </xdr:blipFill>
      <xdr:spPr bwMode="auto">
        <a:xfrm>
          <a:off x="1657350" y="1146175"/>
          <a:ext cx="306546" cy="2032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7</xdr:row>
      <xdr:rowOff>12700</xdr:rowOff>
    </xdr:from>
    <xdr:to>
      <xdr:col>4</xdr:col>
      <xdr:colOff>306546</xdr:colOff>
      <xdr:row>8</xdr:row>
      <xdr:rowOff>19050</xdr:rowOff>
    </xdr:to>
    <xdr:pic>
      <xdr:nvPicPr>
        <xdr:cNvPr id="45" name="Picture 350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t="29710" b="59058"/>
        <a:stretch>
          <a:fillRect/>
        </a:stretch>
      </xdr:blipFill>
      <xdr:spPr bwMode="auto">
        <a:xfrm>
          <a:off x="1657350" y="955675"/>
          <a:ext cx="306546" cy="1968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7</xdr:col>
      <xdr:colOff>6351</xdr:colOff>
      <xdr:row>6</xdr:row>
      <xdr:rowOff>6350</xdr:rowOff>
    </xdr:from>
    <xdr:to>
      <xdr:col>7</xdr:col>
      <xdr:colOff>288980</xdr:colOff>
      <xdr:row>7</xdr:row>
      <xdr:rowOff>12700</xdr:rowOff>
    </xdr:to>
    <xdr:pic>
      <xdr:nvPicPr>
        <xdr:cNvPr id="46" name="Picture 362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b="88168"/>
        <a:stretch>
          <a:fillRect/>
        </a:stretch>
      </xdr:blipFill>
      <xdr:spPr bwMode="auto">
        <a:xfrm>
          <a:off x="3130551" y="758825"/>
          <a:ext cx="282629" cy="1968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7</xdr:col>
      <xdr:colOff>6350</xdr:colOff>
      <xdr:row>8</xdr:row>
      <xdr:rowOff>177800</xdr:rowOff>
    </xdr:from>
    <xdr:to>
      <xdr:col>7</xdr:col>
      <xdr:colOff>288979</xdr:colOff>
      <xdr:row>9</xdr:row>
      <xdr:rowOff>177800</xdr:rowOff>
    </xdr:to>
    <xdr:pic>
      <xdr:nvPicPr>
        <xdr:cNvPr id="47" name="Picture 362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t="88550"/>
        <a:stretch>
          <a:fillRect/>
        </a:stretch>
      </xdr:blipFill>
      <xdr:spPr bwMode="auto">
        <a:xfrm>
          <a:off x="3130550" y="1311275"/>
          <a:ext cx="282629" cy="1905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7</xdr:col>
      <xdr:colOff>6350</xdr:colOff>
      <xdr:row>8</xdr:row>
      <xdr:rowOff>0</xdr:rowOff>
    </xdr:from>
    <xdr:to>
      <xdr:col>7</xdr:col>
      <xdr:colOff>288979</xdr:colOff>
      <xdr:row>8</xdr:row>
      <xdr:rowOff>184150</xdr:rowOff>
    </xdr:to>
    <xdr:pic>
      <xdr:nvPicPr>
        <xdr:cNvPr id="48" name="Picture 362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t="59542" b="29389"/>
        <a:stretch>
          <a:fillRect/>
        </a:stretch>
      </xdr:blipFill>
      <xdr:spPr bwMode="auto">
        <a:xfrm>
          <a:off x="3130550" y="1133475"/>
          <a:ext cx="282629" cy="184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7</xdr:col>
      <xdr:colOff>6350</xdr:colOff>
      <xdr:row>7</xdr:row>
      <xdr:rowOff>6350</xdr:rowOff>
    </xdr:from>
    <xdr:to>
      <xdr:col>7</xdr:col>
      <xdr:colOff>288979</xdr:colOff>
      <xdr:row>8</xdr:row>
      <xdr:rowOff>0</xdr:rowOff>
    </xdr:to>
    <xdr:pic>
      <xdr:nvPicPr>
        <xdr:cNvPr id="49" name="Picture 362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t="29771" b="59160"/>
        <a:stretch>
          <a:fillRect/>
        </a:stretch>
      </xdr:blipFill>
      <xdr:spPr bwMode="auto">
        <a:xfrm>
          <a:off x="3130550" y="949325"/>
          <a:ext cx="282629" cy="184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10</xdr:col>
      <xdr:colOff>2</xdr:colOff>
      <xdr:row>6</xdr:row>
      <xdr:rowOff>6352</xdr:rowOff>
    </xdr:from>
    <xdr:to>
      <xdr:col>10</xdr:col>
      <xdr:colOff>289452</xdr:colOff>
      <xdr:row>7</xdr:row>
      <xdr:rowOff>12700</xdr:rowOff>
    </xdr:to>
    <xdr:pic>
      <xdr:nvPicPr>
        <xdr:cNvPr id="50" name="Picture 362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 b="88433"/>
        <a:stretch>
          <a:fillRect/>
        </a:stretch>
      </xdr:blipFill>
      <xdr:spPr bwMode="auto">
        <a:xfrm>
          <a:off x="4591052" y="758827"/>
          <a:ext cx="289450" cy="19684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10</xdr:col>
      <xdr:colOff>0</xdr:colOff>
      <xdr:row>7</xdr:row>
      <xdr:rowOff>6350</xdr:rowOff>
    </xdr:from>
    <xdr:to>
      <xdr:col>10</xdr:col>
      <xdr:colOff>289450</xdr:colOff>
      <xdr:row>8</xdr:row>
      <xdr:rowOff>0</xdr:rowOff>
    </xdr:to>
    <xdr:pic>
      <xdr:nvPicPr>
        <xdr:cNvPr id="51" name="Picture 362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 t="30224" b="58955"/>
        <a:stretch>
          <a:fillRect/>
        </a:stretch>
      </xdr:blipFill>
      <xdr:spPr bwMode="auto">
        <a:xfrm>
          <a:off x="4591050" y="949325"/>
          <a:ext cx="289450" cy="184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10</xdr:col>
      <xdr:colOff>0</xdr:colOff>
      <xdr:row>7</xdr:row>
      <xdr:rowOff>184150</xdr:rowOff>
    </xdr:from>
    <xdr:to>
      <xdr:col>10</xdr:col>
      <xdr:colOff>289450</xdr:colOff>
      <xdr:row>9</xdr:row>
      <xdr:rowOff>6350</xdr:rowOff>
    </xdr:to>
    <xdr:pic>
      <xdr:nvPicPr>
        <xdr:cNvPr id="52" name="Picture 362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 t="58582" b="29478"/>
        <a:stretch>
          <a:fillRect/>
        </a:stretch>
      </xdr:blipFill>
      <xdr:spPr bwMode="auto">
        <a:xfrm>
          <a:off x="4591050" y="1127125"/>
          <a:ext cx="289450" cy="2032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10</xdr:col>
      <xdr:colOff>0</xdr:colOff>
      <xdr:row>9</xdr:row>
      <xdr:rowOff>6350</xdr:rowOff>
    </xdr:from>
    <xdr:to>
      <xdr:col>10</xdr:col>
      <xdr:colOff>289450</xdr:colOff>
      <xdr:row>10</xdr:row>
      <xdr:rowOff>12698</xdr:rowOff>
    </xdr:to>
    <xdr:pic>
      <xdr:nvPicPr>
        <xdr:cNvPr id="53" name="Picture 362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 t="88433"/>
        <a:stretch>
          <a:fillRect/>
        </a:stretch>
      </xdr:blipFill>
      <xdr:spPr bwMode="auto">
        <a:xfrm>
          <a:off x="4591050" y="1330325"/>
          <a:ext cx="289450" cy="19684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9</xdr:col>
      <xdr:colOff>139700</xdr:colOff>
      <xdr:row>12</xdr:row>
      <xdr:rowOff>6351</xdr:rowOff>
    </xdr:from>
    <xdr:to>
      <xdr:col>10</xdr:col>
      <xdr:colOff>288925</xdr:colOff>
      <xdr:row>13</xdr:row>
      <xdr:rowOff>12701</xdr:rowOff>
    </xdr:to>
    <xdr:pic>
      <xdr:nvPicPr>
        <xdr:cNvPr id="54" name="Picture 3468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 b="88420"/>
        <a:stretch>
          <a:fillRect/>
        </a:stretch>
      </xdr:blipFill>
      <xdr:spPr bwMode="auto">
        <a:xfrm>
          <a:off x="4587875" y="1911351"/>
          <a:ext cx="292100" cy="1968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9</xdr:col>
      <xdr:colOff>133350</xdr:colOff>
      <xdr:row>13</xdr:row>
      <xdr:rowOff>1</xdr:rowOff>
    </xdr:from>
    <xdr:to>
      <xdr:col>10</xdr:col>
      <xdr:colOff>298450</xdr:colOff>
      <xdr:row>14</xdr:row>
      <xdr:rowOff>8292</xdr:rowOff>
    </xdr:to>
    <xdr:pic>
      <xdr:nvPicPr>
        <xdr:cNvPr id="55" name="Picture 3469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 t="29603" b="59326"/>
        <a:stretch>
          <a:fillRect/>
        </a:stretch>
      </xdr:blipFill>
      <xdr:spPr bwMode="auto">
        <a:xfrm>
          <a:off x="4581525" y="2095501"/>
          <a:ext cx="307975" cy="19879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9</xdr:col>
      <xdr:colOff>133350</xdr:colOff>
      <xdr:row>14</xdr:row>
      <xdr:rowOff>6350</xdr:rowOff>
    </xdr:from>
    <xdr:to>
      <xdr:col>10</xdr:col>
      <xdr:colOff>304800</xdr:colOff>
      <xdr:row>15</xdr:row>
      <xdr:rowOff>23107</xdr:rowOff>
    </xdr:to>
    <xdr:pic>
      <xdr:nvPicPr>
        <xdr:cNvPr id="56" name="Picture 3470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 t="58965" b="29723"/>
        <a:stretch>
          <a:fillRect/>
        </a:stretch>
      </xdr:blipFill>
      <xdr:spPr bwMode="auto">
        <a:xfrm>
          <a:off x="4581525" y="2292350"/>
          <a:ext cx="314325" cy="207257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9</xdr:col>
      <xdr:colOff>133351</xdr:colOff>
      <xdr:row>15</xdr:row>
      <xdr:rowOff>19050</xdr:rowOff>
    </xdr:from>
    <xdr:to>
      <xdr:col>10</xdr:col>
      <xdr:colOff>304801</xdr:colOff>
      <xdr:row>16</xdr:row>
      <xdr:rowOff>38757</xdr:rowOff>
    </xdr:to>
    <xdr:pic>
      <xdr:nvPicPr>
        <xdr:cNvPr id="57" name="Picture 347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 t="88406"/>
        <a:stretch>
          <a:fillRect/>
        </a:stretch>
      </xdr:blipFill>
      <xdr:spPr bwMode="auto">
        <a:xfrm>
          <a:off x="4581526" y="2495550"/>
          <a:ext cx="314325" cy="210207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1</xdr:colOff>
      <xdr:row>12</xdr:row>
      <xdr:rowOff>6351</xdr:rowOff>
    </xdr:from>
    <xdr:to>
      <xdr:col>1</xdr:col>
      <xdr:colOff>292696</xdr:colOff>
      <xdr:row>13</xdr:row>
      <xdr:rowOff>12700</xdr:rowOff>
    </xdr:to>
    <xdr:pic>
      <xdr:nvPicPr>
        <xdr:cNvPr id="58" name="Picture 3622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 b="88346"/>
        <a:stretch>
          <a:fillRect/>
        </a:stretch>
      </xdr:blipFill>
      <xdr:spPr bwMode="auto">
        <a:xfrm>
          <a:off x="190501" y="1911351"/>
          <a:ext cx="292695" cy="196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292695</xdr:colOff>
      <xdr:row>14</xdr:row>
      <xdr:rowOff>12700</xdr:rowOff>
    </xdr:to>
    <xdr:pic>
      <xdr:nvPicPr>
        <xdr:cNvPr id="59" name="Picture 3622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 t="29323" b="58647"/>
        <a:stretch>
          <a:fillRect/>
        </a:stretch>
      </xdr:blipFill>
      <xdr:spPr bwMode="auto">
        <a:xfrm>
          <a:off x="190500" y="2095500"/>
          <a:ext cx="292695" cy="2032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0</xdr:colOff>
      <xdr:row>14</xdr:row>
      <xdr:rowOff>184150</xdr:rowOff>
    </xdr:from>
    <xdr:to>
      <xdr:col>1</xdr:col>
      <xdr:colOff>292695</xdr:colOff>
      <xdr:row>15</xdr:row>
      <xdr:rowOff>190499</xdr:rowOff>
    </xdr:to>
    <xdr:pic>
      <xdr:nvPicPr>
        <xdr:cNvPr id="60" name="Picture 3622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 t="88346"/>
        <a:stretch>
          <a:fillRect/>
        </a:stretch>
      </xdr:blipFill>
      <xdr:spPr bwMode="auto">
        <a:xfrm>
          <a:off x="190500" y="2470150"/>
          <a:ext cx="292695" cy="196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292695</xdr:colOff>
      <xdr:row>15</xdr:row>
      <xdr:rowOff>6350</xdr:rowOff>
    </xdr:to>
    <xdr:pic>
      <xdr:nvPicPr>
        <xdr:cNvPr id="61" name="Picture 3622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 t="59023" b="29323"/>
        <a:stretch>
          <a:fillRect/>
        </a:stretch>
      </xdr:blipFill>
      <xdr:spPr bwMode="auto">
        <a:xfrm>
          <a:off x="190500" y="2286000"/>
          <a:ext cx="292695" cy="1968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2</xdr:colOff>
      <xdr:row>12</xdr:row>
      <xdr:rowOff>6351</xdr:rowOff>
    </xdr:from>
    <xdr:to>
      <xdr:col>4</xdr:col>
      <xdr:colOff>289451</xdr:colOff>
      <xdr:row>13</xdr:row>
      <xdr:rowOff>12700</xdr:rowOff>
    </xdr:to>
    <xdr:pic>
      <xdr:nvPicPr>
        <xdr:cNvPr id="62" name="Picture 3623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 b="88433"/>
        <a:stretch>
          <a:fillRect/>
        </a:stretch>
      </xdr:blipFill>
      <xdr:spPr bwMode="auto">
        <a:xfrm>
          <a:off x="1657352" y="1911351"/>
          <a:ext cx="289449" cy="196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13</xdr:row>
      <xdr:rowOff>12700</xdr:rowOff>
    </xdr:from>
    <xdr:to>
      <xdr:col>4</xdr:col>
      <xdr:colOff>289449</xdr:colOff>
      <xdr:row>14</xdr:row>
      <xdr:rowOff>19050</xdr:rowOff>
    </xdr:to>
    <xdr:pic>
      <xdr:nvPicPr>
        <xdr:cNvPr id="63" name="Picture 3623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 t="29478" b="58955"/>
        <a:stretch>
          <a:fillRect/>
        </a:stretch>
      </xdr:blipFill>
      <xdr:spPr bwMode="auto">
        <a:xfrm>
          <a:off x="1657350" y="2108200"/>
          <a:ext cx="289449" cy="1968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14</xdr:row>
      <xdr:rowOff>12700</xdr:rowOff>
    </xdr:from>
    <xdr:to>
      <xdr:col>4</xdr:col>
      <xdr:colOff>289449</xdr:colOff>
      <xdr:row>15</xdr:row>
      <xdr:rowOff>12700</xdr:rowOff>
    </xdr:to>
    <xdr:pic>
      <xdr:nvPicPr>
        <xdr:cNvPr id="64" name="Picture 3623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 t="58955" b="29851"/>
        <a:stretch>
          <a:fillRect/>
        </a:stretch>
      </xdr:blipFill>
      <xdr:spPr bwMode="auto">
        <a:xfrm>
          <a:off x="1657350" y="2298700"/>
          <a:ext cx="289449" cy="1905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15</xdr:row>
      <xdr:rowOff>6350</xdr:rowOff>
    </xdr:from>
    <xdr:to>
      <xdr:col>4</xdr:col>
      <xdr:colOff>289449</xdr:colOff>
      <xdr:row>16</xdr:row>
      <xdr:rowOff>12699</xdr:rowOff>
    </xdr:to>
    <xdr:pic>
      <xdr:nvPicPr>
        <xdr:cNvPr id="65" name="Picture 3623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 t="88433"/>
        <a:stretch>
          <a:fillRect/>
        </a:stretch>
      </xdr:blipFill>
      <xdr:spPr bwMode="auto">
        <a:xfrm>
          <a:off x="1657350" y="2482850"/>
          <a:ext cx="289449" cy="196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309157</xdr:colOff>
      <xdr:row>13</xdr:row>
      <xdr:rowOff>0</xdr:rowOff>
    </xdr:to>
    <xdr:pic>
      <xdr:nvPicPr>
        <xdr:cNvPr id="66" name="Picture 3657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 b="89130"/>
        <a:stretch>
          <a:fillRect/>
        </a:stretch>
      </xdr:blipFill>
      <xdr:spPr bwMode="auto">
        <a:xfrm>
          <a:off x="3124200" y="1905000"/>
          <a:ext cx="309157" cy="1905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309157</xdr:colOff>
      <xdr:row>14</xdr:row>
      <xdr:rowOff>12700</xdr:rowOff>
    </xdr:to>
    <xdr:pic>
      <xdr:nvPicPr>
        <xdr:cNvPr id="67" name="Picture 3657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 t="29348" b="59058"/>
        <a:stretch>
          <a:fillRect/>
        </a:stretch>
      </xdr:blipFill>
      <xdr:spPr bwMode="auto">
        <a:xfrm>
          <a:off x="3124200" y="2095500"/>
          <a:ext cx="309157" cy="2032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7</xdr:col>
      <xdr:colOff>0</xdr:colOff>
      <xdr:row>14</xdr:row>
      <xdr:rowOff>6350</xdr:rowOff>
    </xdr:from>
    <xdr:to>
      <xdr:col>7</xdr:col>
      <xdr:colOff>309157</xdr:colOff>
      <xdr:row>15</xdr:row>
      <xdr:rowOff>12700</xdr:rowOff>
    </xdr:to>
    <xdr:pic>
      <xdr:nvPicPr>
        <xdr:cNvPr id="68" name="Picture 3657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 t="59058" b="29710"/>
        <a:stretch>
          <a:fillRect/>
        </a:stretch>
      </xdr:blipFill>
      <xdr:spPr bwMode="auto">
        <a:xfrm>
          <a:off x="3124200" y="2292350"/>
          <a:ext cx="309157" cy="1968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7</xdr:col>
      <xdr:colOff>0</xdr:colOff>
      <xdr:row>15</xdr:row>
      <xdr:rowOff>6350</xdr:rowOff>
    </xdr:from>
    <xdr:to>
      <xdr:col>7</xdr:col>
      <xdr:colOff>309157</xdr:colOff>
      <xdr:row>16</xdr:row>
      <xdr:rowOff>6350</xdr:rowOff>
    </xdr:to>
    <xdr:pic>
      <xdr:nvPicPr>
        <xdr:cNvPr id="69" name="Picture 3657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 t="89130"/>
        <a:stretch>
          <a:fillRect/>
        </a:stretch>
      </xdr:blipFill>
      <xdr:spPr bwMode="auto">
        <a:xfrm>
          <a:off x="3124200" y="2482850"/>
          <a:ext cx="309157" cy="1905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6</xdr:row>
      <xdr:rowOff>6351</xdr:rowOff>
    </xdr:from>
    <xdr:to>
      <xdr:col>1</xdr:col>
      <xdr:colOff>302453</xdr:colOff>
      <xdr:row>7</xdr:row>
      <xdr:rowOff>6350</xdr:rowOff>
    </xdr:to>
    <xdr:pic>
      <xdr:nvPicPr>
        <xdr:cNvPr id="34" name="Picture 34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b="88930"/>
        <a:stretch>
          <a:fillRect/>
        </a:stretch>
      </xdr:blipFill>
      <xdr:spPr bwMode="auto">
        <a:xfrm>
          <a:off x="190501" y="758826"/>
          <a:ext cx="302452" cy="19049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302452</xdr:colOff>
      <xdr:row>10</xdr:row>
      <xdr:rowOff>6349</xdr:rowOff>
    </xdr:to>
    <xdr:pic>
      <xdr:nvPicPr>
        <xdr:cNvPr id="35" name="Picture 34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88561"/>
        <a:stretch>
          <a:fillRect/>
        </a:stretch>
      </xdr:blipFill>
      <xdr:spPr bwMode="auto">
        <a:xfrm>
          <a:off x="190500" y="1323975"/>
          <a:ext cx="302452" cy="196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0</xdr:colOff>
      <xdr:row>7</xdr:row>
      <xdr:rowOff>6350</xdr:rowOff>
    </xdr:from>
    <xdr:to>
      <xdr:col>1</xdr:col>
      <xdr:colOff>302452</xdr:colOff>
      <xdr:row>8</xdr:row>
      <xdr:rowOff>0</xdr:rowOff>
    </xdr:to>
    <xdr:pic>
      <xdr:nvPicPr>
        <xdr:cNvPr id="36" name="Picture 34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29889" b="59410"/>
        <a:stretch>
          <a:fillRect/>
        </a:stretch>
      </xdr:blipFill>
      <xdr:spPr bwMode="auto">
        <a:xfrm>
          <a:off x="190500" y="949325"/>
          <a:ext cx="302452" cy="184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302452</xdr:colOff>
      <xdr:row>9</xdr:row>
      <xdr:rowOff>6350</xdr:rowOff>
    </xdr:to>
    <xdr:pic>
      <xdr:nvPicPr>
        <xdr:cNvPr id="37" name="Picture 34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59041" b="29520"/>
        <a:stretch>
          <a:fillRect/>
        </a:stretch>
      </xdr:blipFill>
      <xdr:spPr bwMode="auto">
        <a:xfrm>
          <a:off x="190500" y="1133475"/>
          <a:ext cx="302452" cy="1968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2</xdr:colOff>
      <xdr:row>6</xdr:row>
      <xdr:rowOff>1</xdr:rowOff>
    </xdr:from>
    <xdr:to>
      <xdr:col>4</xdr:col>
      <xdr:colOff>306548</xdr:colOff>
      <xdr:row>7</xdr:row>
      <xdr:rowOff>12700</xdr:rowOff>
    </xdr:to>
    <xdr:pic>
      <xdr:nvPicPr>
        <xdr:cNvPr id="38" name="Picture 350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b="88406"/>
        <a:stretch>
          <a:fillRect/>
        </a:stretch>
      </xdr:blipFill>
      <xdr:spPr bwMode="auto">
        <a:xfrm>
          <a:off x="1657352" y="752476"/>
          <a:ext cx="306546" cy="20319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6350</xdr:colOff>
      <xdr:row>9</xdr:row>
      <xdr:rowOff>19050</xdr:rowOff>
    </xdr:from>
    <xdr:to>
      <xdr:col>4</xdr:col>
      <xdr:colOff>312896</xdr:colOff>
      <xdr:row>10</xdr:row>
      <xdr:rowOff>31749</xdr:rowOff>
    </xdr:to>
    <xdr:pic>
      <xdr:nvPicPr>
        <xdr:cNvPr id="39" name="Picture 350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t="88406"/>
        <a:stretch>
          <a:fillRect/>
        </a:stretch>
      </xdr:blipFill>
      <xdr:spPr bwMode="auto">
        <a:xfrm>
          <a:off x="1663700" y="1343025"/>
          <a:ext cx="306546" cy="20319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8</xdr:row>
      <xdr:rowOff>12700</xdr:rowOff>
    </xdr:from>
    <xdr:to>
      <xdr:col>4</xdr:col>
      <xdr:colOff>306546</xdr:colOff>
      <xdr:row>9</xdr:row>
      <xdr:rowOff>25400</xdr:rowOff>
    </xdr:to>
    <xdr:pic>
      <xdr:nvPicPr>
        <xdr:cNvPr id="40" name="Picture 350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t="59058" b="29348"/>
        <a:stretch>
          <a:fillRect/>
        </a:stretch>
      </xdr:blipFill>
      <xdr:spPr bwMode="auto">
        <a:xfrm>
          <a:off x="1657350" y="1146175"/>
          <a:ext cx="306546" cy="2032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7</xdr:row>
      <xdr:rowOff>12700</xdr:rowOff>
    </xdr:from>
    <xdr:to>
      <xdr:col>4</xdr:col>
      <xdr:colOff>306546</xdr:colOff>
      <xdr:row>8</xdr:row>
      <xdr:rowOff>19050</xdr:rowOff>
    </xdr:to>
    <xdr:pic>
      <xdr:nvPicPr>
        <xdr:cNvPr id="41" name="Picture 350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t="29710" b="59058"/>
        <a:stretch>
          <a:fillRect/>
        </a:stretch>
      </xdr:blipFill>
      <xdr:spPr bwMode="auto">
        <a:xfrm>
          <a:off x="1657350" y="955675"/>
          <a:ext cx="306546" cy="1968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7</xdr:col>
      <xdr:colOff>6351</xdr:colOff>
      <xdr:row>6</xdr:row>
      <xdr:rowOff>6350</xdr:rowOff>
    </xdr:from>
    <xdr:to>
      <xdr:col>7</xdr:col>
      <xdr:colOff>288980</xdr:colOff>
      <xdr:row>7</xdr:row>
      <xdr:rowOff>12700</xdr:rowOff>
    </xdr:to>
    <xdr:pic>
      <xdr:nvPicPr>
        <xdr:cNvPr id="42" name="Picture 362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b="88168"/>
        <a:stretch>
          <a:fillRect/>
        </a:stretch>
      </xdr:blipFill>
      <xdr:spPr bwMode="auto">
        <a:xfrm>
          <a:off x="3130551" y="758825"/>
          <a:ext cx="282629" cy="1968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7</xdr:col>
      <xdr:colOff>6350</xdr:colOff>
      <xdr:row>8</xdr:row>
      <xdr:rowOff>177800</xdr:rowOff>
    </xdr:from>
    <xdr:to>
      <xdr:col>7</xdr:col>
      <xdr:colOff>288979</xdr:colOff>
      <xdr:row>9</xdr:row>
      <xdr:rowOff>177800</xdr:rowOff>
    </xdr:to>
    <xdr:pic>
      <xdr:nvPicPr>
        <xdr:cNvPr id="43" name="Picture 362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t="88550"/>
        <a:stretch>
          <a:fillRect/>
        </a:stretch>
      </xdr:blipFill>
      <xdr:spPr bwMode="auto">
        <a:xfrm>
          <a:off x="3130550" y="1311275"/>
          <a:ext cx="282629" cy="1905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7</xdr:col>
      <xdr:colOff>6350</xdr:colOff>
      <xdr:row>8</xdr:row>
      <xdr:rowOff>0</xdr:rowOff>
    </xdr:from>
    <xdr:to>
      <xdr:col>7</xdr:col>
      <xdr:colOff>288979</xdr:colOff>
      <xdr:row>8</xdr:row>
      <xdr:rowOff>184150</xdr:rowOff>
    </xdr:to>
    <xdr:pic>
      <xdr:nvPicPr>
        <xdr:cNvPr id="44" name="Picture 362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t="59542" b="29389"/>
        <a:stretch>
          <a:fillRect/>
        </a:stretch>
      </xdr:blipFill>
      <xdr:spPr bwMode="auto">
        <a:xfrm>
          <a:off x="3130550" y="1133475"/>
          <a:ext cx="282629" cy="184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7</xdr:col>
      <xdr:colOff>6350</xdr:colOff>
      <xdr:row>7</xdr:row>
      <xdr:rowOff>6350</xdr:rowOff>
    </xdr:from>
    <xdr:to>
      <xdr:col>7</xdr:col>
      <xdr:colOff>288979</xdr:colOff>
      <xdr:row>8</xdr:row>
      <xdr:rowOff>0</xdr:rowOff>
    </xdr:to>
    <xdr:pic>
      <xdr:nvPicPr>
        <xdr:cNvPr id="45" name="Picture 362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t="29771" b="59160"/>
        <a:stretch>
          <a:fillRect/>
        </a:stretch>
      </xdr:blipFill>
      <xdr:spPr bwMode="auto">
        <a:xfrm>
          <a:off x="3130550" y="949325"/>
          <a:ext cx="282629" cy="184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10</xdr:col>
      <xdr:colOff>2</xdr:colOff>
      <xdr:row>6</xdr:row>
      <xdr:rowOff>6352</xdr:rowOff>
    </xdr:from>
    <xdr:to>
      <xdr:col>10</xdr:col>
      <xdr:colOff>289452</xdr:colOff>
      <xdr:row>7</xdr:row>
      <xdr:rowOff>12700</xdr:rowOff>
    </xdr:to>
    <xdr:pic>
      <xdr:nvPicPr>
        <xdr:cNvPr id="46" name="Picture 362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 b="88433"/>
        <a:stretch>
          <a:fillRect/>
        </a:stretch>
      </xdr:blipFill>
      <xdr:spPr bwMode="auto">
        <a:xfrm>
          <a:off x="4591052" y="758827"/>
          <a:ext cx="289450" cy="19684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10</xdr:col>
      <xdr:colOff>0</xdr:colOff>
      <xdr:row>7</xdr:row>
      <xdr:rowOff>6350</xdr:rowOff>
    </xdr:from>
    <xdr:to>
      <xdr:col>10</xdr:col>
      <xdr:colOff>289450</xdr:colOff>
      <xdr:row>8</xdr:row>
      <xdr:rowOff>0</xdr:rowOff>
    </xdr:to>
    <xdr:pic>
      <xdr:nvPicPr>
        <xdr:cNvPr id="47" name="Picture 362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 t="30224" b="58955"/>
        <a:stretch>
          <a:fillRect/>
        </a:stretch>
      </xdr:blipFill>
      <xdr:spPr bwMode="auto">
        <a:xfrm>
          <a:off x="4591050" y="949325"/>
          <a:ext cx="289450" cy="184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10</xdr:col>
      <xdr:colOff>0</xdr:colOff>
      <xdr:row>7</xdr:row>
      <xdr:rowOff>184150</xdr:rowOff>
    </xdr:from>
    <xdr:to>
      <xdr:col>10</xdr:col>
      <xdr:colOff>289450</xdr:colOff>
      <xdr:row>9</xdr:row>
      <xdr:rowOff>6350</xdr:rowOff>
    </xdr:to>
    <xdr:pic>
      <xdr:nvPicPr>
        <xdr:cNvPr id="48" name="Picture 362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 t="58582" b="29478"/>
        <a:stretch>
          <a:fillRect/>
        </a:stretch>
      </xdr:blipFill>
      <xdr:spPr bwMode="auto">
        <a:xfrm>
          <a:off x="4591050" y="1127125"/>
          <a:ext cx="289450" cy="2032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10</xdr:col>
      <xdr:colOff>0</xdr:colOff>
      <xdr:row>9</xdr:row>
      <xdr:rowOff>6350</xdr:rowOff>
    </xdr:from>
    <xdr:to>
      <xdr:col>10</xdr:col>
      <xdr:colOff>289450</xdr:colOff>
      <xdr:row>10</xdr:row>
      <xdr:rowOff>12698</xdr:rowOff>
    </xdr:to>
    <xdr:pic>
      <xdr:nvPicPr>
        <xdr:cNvPr id="49" name="Picture 362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 t="88433"/>
        <a:stretch>
          <a:fillRect/>
        </a:stretch>
      </xdr:blipFill>
      <xdr:spPr bwMode="auto">
        <a:xfrm>
          <a:off x="4591050" y="1330325"/>
          <a:ext cx="289450" cy="19684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9</xdr:col>
      <xdr:colOff>129270</xdr:colOff>
      <xdr:row>12</xdr:row>
      <xdr:rowOff>6351</xdr:rowOff>
    </xdr:from>
    <xdr:to>
      <xdr:col>10</xdr:col>
      <xdr:colOff>299357</xdr:colOff>
      <xdr:row>13</xdr:row>
      <xdr:rowOff>12701</xdr:rowOff>
    </xdr:to>
    <xdr:pic>
      <xdr:nvPicPr>
        <xdr:cNvPr id="50" name="Picture 3468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 b="88420"/>
        <a:stretch>
          <a:fillRect/>
        </a:stretch>
      </xdr:blipFill>
      <xdr:spPr bwMode="auto">
        <a:xfrm>
          <a:off x="4680859" y="1802494"/>
          <a:ext cx="360587" cy="20365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9</xdr:col>
      <xdr:colOff>133350</xdr:colOff>
      <xdr:row>13</xdr:row>
      <xdr:rowOff>1</xdr:rowOff>
    </xdr:from>
    <xdr:to>
      <xdr:col>10</xdr:col>
      <xdr:colOff>298450</xdr:colOff>
      <xdr:row>14</xdr:row>
      <xdr:rowOff>8292</xdr:rowOff>
    </xdr:to>
    <xdr:pic>
      <xdr:nvPicPr>
        <xdr:cNvPr id="51" name="Picture 3469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 t="29603" b="59326"/>
        <a:stretch>
          <a:fillRect/>
        </a:stretch>
      </xdr:blipFill>
      <xdr:spPr bwMode="auto">
        <a:xfrm>
          <a:off x="4581525" y="2095501"/>
          <a:ext cx="307975" cy="19879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9</xdr:col>
      <xdr:colOff>133350</xdr:colOff>
      <xdr:row>14</xdr:row>
      <xdr:rowOff>6350</xdr:rowOff>
    </xdr:from>
    <xdr:to>
      <xdr:col>10</xdr:col>
      <xdr:colOff>304800</xdr:colOff>
      <xdr:row>15</xdr:row>
      <xdr:rowOff>23107</xdr:rowOff>
    </xdr:to>
    <xdr:pic>
      <xdr:nvPicPr>
        <xdr:cNvPr id="52" name="Picture 3470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 t="58965" b="29723"/>
        <a:stretch>
          <a:fillRect/>
        </a:stretch>
      </xdr:blipFill>
      <xdr:spPr bwMode="auto">
        <a:xfrm>
          <a:off x="4581525" y="2292350"/>
          <a:ext cx="314325" cy="207257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9</xdr:col>
      <xdr:colOff>133351</xdr:colOff>
      <xdr:row>15</xdr:row>
      <xdr:rowOff>19050</xdr:rowOff>
    </xdr:from>
    <xdr:to>
      <xdr:col>10</xdr:col>
      <xdr:colOff>304801</xdr:colOff>
      <xdr:row>16</xdr:row>
      <xdr:rowOff>38757</xdr:rowOff>
    </xdr:to>
    <xdr:pic>
      <xdr:nvPicPr>
        <xdr:cNvPr id="53" name="Picture 347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 t="88406"/>
        <a:stretch>
          <a:fillRect/>
        </a:stretch>
      </xdr:blipFill>
      <xdr:spPr bwMode="auto">
        <a:xfrm>
          <a:off x="4581526" y="2495550"/>
          <a:ext cx="314325" cy="210207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1</xdr:colOff>
      <xdr:row>12</xdr:row>
      <xdr:rowOff>6351</xdr:rowOff>
    </xdr:from>
    <xdr:to>
      <xdr:col>1</xdr:col>
      <xdr:colOff>292696</xdr:colOff>
      <xdr:row>13</xdr:row>
      <xdr:rowOff>12700</xdr:rowOff>
    </xdr:to>
    <xdr:pic>
      <xdr:nvPicPr>
        <xdr:cNvPr id="54" name="Picture 3622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 b="88346"/>
        <a:stretch>
          <a:fillRect/>
        </a:stretch>
      </xdr:blipFill>
      <xdr:spPr bwMode="auto">
        <a:xfrm>
          <a:off x="190501" y="1911351"/>
          <a:ext cx="292695" cy="196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292695</xdr:colOff>
      <xdr:row>14</xdr:row>
      <xdr:rowOff>12700</xdr:rowOff>
    </xdr:to>
    <xdr:pic>
      <xdr:nvPicPr>
        <xdr:cNvPr id="55" name="Picture 3622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 t="29323" b="58647"/>
        <a:stretch>
          <a:fillRect/>
        </a:stretch>
      </xdr:blipFill>
      <xdr:spPr bwMode="auto">
        <a:xfrm>
          <a:off x="190500" y="2095500"/>
          <a:ext cx="292695" cy="2032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0</xdr:colOff>
      <xdr:row>14</xdr:row>
      <xdr:rowOff>184150</xdr:rowOff>
    </xdr:from>
    <xdr:to>
      <xdr:col>1</xdr:col>
      <xdr:colOff>292695</xdr:colOff>
      <xdr:row>15</xdr:row>
      <xdr:rowOff>190499</xdr:rowOff>
    </xdr:to>
    <xdr:pic>
      <xdr:nvPicPr>
        <xdr:cNvPr id="56" name="Picture 3622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 t="88346"/>
        <a:stretch>
          <a:fillRect/>
        </a:stretch>
      </xdr:blipFill>
      <xdr:spPr bwMode="auto">
        <a:xfrm>
          <a:off x="190500" y="2470150"/>
          <a:ext cx="292695" cy="196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292695</xdr:colOff>
      <xdr:row>15</xdr:row>
      <xdr:rowOff>6350</xdr:rowOff>
    </xdr:to>
    <xdr:pic>
      <xdr:nvPicPr>
        <xdr:cNvPr id="57" name="Picture 3622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 t="59023" b="29323"/>
        <a:stretch>
          <a:fillRect/>
        </a:stretch>
      </xdr:blipFill>
      <xdr:spPr bwMode="auto">
        <a:xfrm>
          <a:off x="190500" y="2286000"/>
          <a:ext cx="292695" cy="1968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2</xdr:colOff>
      <xdr:row>12</xdr:row>
      <xdr:rowOff>6351</xdr:rowOff>
    </xdr:from>
    <xdr:to>
      <xdr:col>4</xdr:col>
      <xdr:colOff>289451</xdr:colOff>
      <xdr:row>13</xdr:row>
      <xdr:rowOff>12700</xdr:rowOff>
    </xdr:to>
    <xdr:pic>
      <xdr:nvPicPr>
        <xdr:cNvPr id="58" name="Picture 3623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 b="88433"/>
        <a:stretch>
          <a:fillRect/>
        </a:stretch>
      </xdr:blipFill>
      <xdr:spPr bwMode="auto">
        <a:xfrm>
          <a:off x="1657352" y="1911351"/>
          <a:ext cx="289449" cy="196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13</xdr:row>
      <xdr:rowOff>12700</xdr:rowOff>
    </xdr:from>
    <xdr:to>
      <xdr:col>4</xdr:col>
      <xdr:colOff>289449</xdr:colOff>
      <xdr:row>14</xdr:row>
      <xdr:rowOff>19050</xdr:rowOff>
    </xdr:to>
    <xdr:pic>
      <xdr:nvPicPr>
        <xdr:cNvPr id="59" name="Picture 3623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 t="29478" b="58955"/>
        <a:stretch>
          <a:fillRect/>
        </a:stretch>
      </xdr:blipFill>
      <xdr:spPr bwMode="auto">
        <a:xfrm>
          <a:off x="1657350" y="2108200"/>
          <a:ext cx="289449" cy="1968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14</xdr:row>
      <xdr:rowOff>12700</xdr:rowOff>
    </xdr:from>
    <xdr:to>
      <xdr:col>4</xdr:col>
      <xdr:colOff>289449</xdr:colOff>
      <xdr:row>15</xdr:row>
      <xdr:rowOff>12700</xdr:rowOff>
    </xdr:to>
    <xdr:pic>
      <xdr:nvPicPr>
        <xdr:cNvPr id="60" name="Picture 3623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 t="58955" b="29851"/>
        <a:stretch>
          <a:fillRect/>
        </a:stretch>
      </xdr:blipFill>
      <xdr:spPr bwMode="auto">
        <a:xfrm>
          <a:off x="1657350" y="2298700"/>
          <a:ext cx="289449" cy="1905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15</xdr:row>
      <xdr:rowOff>6350</xdr:rowOff>
    </xdr:from>
    <xdr:to>
      <xdr:col>4</xdr:col>
      <xdr:colOff>289449</xdr:colOff>
      <xdr:row>16</xdr:row>
      <xdr:rowOff>12699</xdr:rowOff>
    </xdr:to>
    <xdr:pic>
      <xdr:nvPicPr>
        <xdr:cNvPr id="61" name="Picture 3623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 t="88433"/>
        <a:stretch>
          <a:fillRect/>
        </a:stretch>
      </xdr:blipFill>
      <xdr:spPr bwMode="auto">
        <a:xfrm>
          <a:off x="1657350" y="2482850"/>
          <a:ext cx="289449" cy="196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309157</xdr:colOff>
      <xdr:row>13</xdr:row>
      <xdr:rowOff>0</xdr:rowOff>
    </xdr:to>
    <xdr:pic>
      <xdr:nvPicPr>
        <xdr:cNvPr id="62" name="Picture 3657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 b="89130"/>
        <a:stretch>
          <a:fillRect/>
        </a:stretch>
      </xdr:blipFill>
      <xdr:spPr bwMode="auto">
        <a:xfrm>
          <a:off x="3124200" y="1905000"/>
          <a:ext cx="309157" cy="1905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309157</xdr:colOff>
      <xdr:row>14</xdr:row>
      <xdr:rowOff>12700</xdr:rowOff>
    </xdr:to>
    <xdr:pic>
      <xdr:nvPicPr>
        <xdr:cNvPr id="63" name="Picture 3657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 t="29348" b="59058"/>
        <a:stretch>
          <a:fillRect/>
        </a:stretch>
      </xdr:blipFill>
      <xdr:spPr bwMode="auto">
        <a:xfrm>
          <a:off x="3124200" y="2095500"/>
          <a:ext cx="309157" cy="2032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7</xdr:col>
      <xdr:colOff>0</xdr:colOff>
      <xdr:row>14</xdr:row>
      <xdr:rowOff>6350</xdr:rowOff>
    </xdr:from>
    <xdr:to>
      <xdr:col>7</xdr:col>
      <xdr:colOff>309157</xdr:colOff>
      <xdr:row>15</xdr:row>
      <xdr:rowOff>12700</xdr:rowOff>
    </xdr:to>
    <xdr:pic>
      <xdr:nvPicPr>
        <xdr:cNvPr id="64" name="Picture 3657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 t="59058" b="29710"/>
        <a:stretch>
          <a:fillRect/>
        </a:stretch>
      </xdr:blipFill>
      <xdr:spPr bwMode="auto">
        <a:xfrm>
          <a:off x="3124200" y="2292350"/>
          <a:ext cx="309157" cy="1968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7</xdr:col>
      <xdr:colOff>0</xdr:colOff>
      <xdr:row>15</xdr:row>
      <xdr:rowOff>6350</xdr:rowOff>
    </xdr:from>
    <xdr:to>
      <xdr:col>7</xdr:col>
      <xdr:colOff>309157</xdr:colOff>
      <xdr:row>16</xdr:row>
      <xdr:rowOff>6350</xdr:rowOff>
    </xdr:to>
    <xdr:pic>
      <xdr:nvPicPr>
        <xdr:cNvPr id="65" name="Picture 3657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 t="89130"/>
        <a:stretch>
          <a:fillRect/>
        </a:stretch>
      </xdr:blipFill>
      <xdr:spPr bwMode="auto">
        <a:xfrm>
          <a:off x="3124200" y="2482850"/>
          <a:ext cx="309157" cy="1905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6</xdr:row>
      <xdr:rowOff>6351</xdr:rowOff>
    </xdr:from>
    <xdr:to>
      <xdr:col>1</xdr:col>
      <xdr:colOff>302453</xdr:colOff>
      <xdr:row>7</xdr:row>
      <xdr:rowOff>6350</xdr:rowOff>
    </xdr:to>
    <xdr:pic>
      <xdr:nvPicPr>
        <xdr:cNvPr id="42" name="Picture 34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b="88930"/>
        <a:stretch>
          <a:fillRect/>
        </a:stretch>
      </xdr:blipFill>
      <xdr:spPr bwMode="auto">
        <a:xfrm>
          <a:off x="190501" y="758826"/>
          <a:ext cx="302452" cy="19049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302452</xdr:colOff>
      <xdr:row>10</xdr:row>
      <xdr:rowOff>6349</xdr:rowOff>
    </xdr:to>
    <xdr:pic>
      <xdr:nvPicPr>
        <xdr:cNvPr id="43" name="Picture 34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88561"/>
        <a:stretch>
          <a:fillRect/>
        </a:stretch>
      </xdr:blipFill>
      <xdr:spPr bwMode="auto">
        <a:xfrm>
          <a:off x="190500" y="1343025"/>
          <a:ext cx="302452" cy="20637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0</xdr:colOff>
      <xdr:row>7</xdr:row>
      <xdr:rowOff>6350</xdr:rowOff>
    </xdr:from>
    <xdr:to>
      <xdr:col>1</xdr:col>
      <xdr:colOff>302452</xdr:colOff>
      <xdr:row>8</xdr:row>
      <xdr:rowOff>0</xdr:rowOff>
    </xdr:to>
    <xdr:pic>
      <xdr:nvPicPr>
        <xdr:cNvPr id="44" name="Picture 34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29889" b="59410"/>
        <a:stretch>
          <a:fillRect/>
        </a:stretch>
      </xdr:blipFill>
      <xdr:spPr bwMode="auto">
        <a:xfrm>
          <a:off x="190500" y="949325"/>
          <a:ext cx="302452" cy="184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302452</xdr:colOff>
      <xdr:row>9</xdr:row>
      <xdr:rowOff>6350</xdr:rowOff>
    </xdr:to>
    <xdr:pic>
      <xdr:nvPicPr>
        <xdr:cNvPr id="45" name="Picture 34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59041" b="29520"/>
        <a:stretch>
          <a:fillRect/>
        </a:stretch>
      </xdr:blipFill>
      <xdr:spPr bwMode="auto">
        <a:xfrm>
          <a:off x="190500" y="1133475"/>
          <a:ext cx="302452" cy="2159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2</xdr:colOff>
      <xdr:row>6</xdr:row>
      <xdr:rowOff>1</xdr:rowOff>
    </xdr:from>
    <xdr:to>
      <xdr:col>4</xdr:col>
      <xdr:colOff>306548</xdr:colOff>
      <xdr:row>7</xdr:row>
      <xdr:rowOff>12700</xdr:rowOff>
    </xdr:to>
    <xdr:pic>
      <xdr:nvPicPr>
        <xdr:cNvPr id="46" name="Picture 350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b="88406"/>
        <a:stretch>
          <a:fillRect/>
        </a:stretch>
      </xdr:blipFill>
      <xdr:spPr bwMode="auto">
        <a:xfrm>
          <a:off x="1704977" y="752476"/>
          <a:ext cx="306546" cy="20319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6350</xdr:colOff>
      <xdr:row>9</xdr:row>
      <xdr:rowOff>19050</xdr:rowOff>
    </xdr:from>
    <xdr:to>
      <xdr:col>4</xdr:col>
      <xdr:colOff>312896</xdr:colOff>
      <xdr:row>10</xdr:row>
      <xdr:rowOff>31749</xdr:rowOff>
    </xdr:to>
    <xdr:pic>
      <xdr:nvPicPr>
        <xdr:cNvPr id="47" name="Picture 350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t="88406"/>
        <a:stretch>
          <a:fillRect/>
        </a:stretch>
      </xdr:blipFill>
      <xdr:spPr bwMode="auto">
        <a:xfrm>
          <a:off x="1711325" y="1362075"/>
          <a:ext cx="306546" cy="21272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8</xdr:row>
      <xdr:rowOff>12700</xdr:rowOff>
    </xdr:from>
    <xdr:to>
      <xdr:col>4</xdr:col>
      <xdr:colOff>306546</xdr:colOff>
      <xdr:row>9</xdr:row>
      <xdr:rowOff>25400</xdr:rowOff>
    </xdr:to>
    <xdr:pic>
      <xdr:nvPicPr>
        <xdr:cNvPr id="48" name="Picture 350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t="59058" b="29348"/>
        <a:stretch>
          <a:fillRect/>
        </a:stretch>
      </xdr:blipFill>
      <xdr:spPr bwMode="auto">
        <a:xfrm>
          <a:off x="1704975" y="1146175"/>
          <a:ext cx="306546" cy="2222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7</xdr:row>
      <xdr:rowOff>12700</xdr:rowOff>
    </xdr:from>
    <xdr:to>
      <xdr:col>4</xdr:col>
      <xdr:colOff>306546</xdr:colOff>
      <xdr:row>8</xdr:row>
      <xdr:rowOff>19050</xdr:rowOff>
    </xdr:to>
    <xdr:pic>
      <xdr:nvPicPr>
        <xdr:cNvPr id="49" name="Picture 350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t="29710" b="59058"/>
        <a:stretch>
          <a:fillRect/>
        </a:stretch>
      </xdr:blipFill>
      <xdr:spPr bwMode="auto">
        <a:xfrm>
          <a:off x="1704975" y="955675"/>
          <a:ext cx="306546" cy="1968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7</xdr:col>
      <xdr:colOff>6351</xdr:colOff>
      <xdr:row>6</xdr:row>
      <xdr:rowOff>6350</xdr:rowOff>
    </xdr:from>
    <xdr:to>
      <xdr:col>7</xdr:col>
      <xdr:colOff>288980</xdr:colOff>
      <xdr:row>7</xdr:row>
      <xdr:rowOff>12700</xdr:rowOff>
    </xdr:to>
    <xdr:pic>
      <xdr:nvPicPr>
        <xdr:cNvPr id="50" name="Picture 362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b="88168"/>
        <a:stretch>
          <a:fillRect/>
        </a:stretch>
      </xdr:blipFill>
      <xdr:spPr bwMode="auto">
        <a:xfrm>
          <a:off x="3225801" y="758825"/>
          <a:ext cx="282629" cy="1968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7</xdr:col>
      <xdr:colOff>6350</xdr:colOff>
      <xdr:row>8</xdr:row>
      <xdr:rowOff>177800</xdr:rowOff>
    </xdr:from>
    <xdr:to>
      <xdr:col>7</xdr:col>
      <xdr:colOff>288979</xdr:colOff>
      <xdr:row>9</xdr:row>
      <xdr:rowOff>177800</xdr:rowOff>
    </xdr:to>
    <xdr:pic>
      <xdr:nvPicPr>
        <xdr:cNvPr id="51" name="Picture 362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t="88550"/>
        <a:stretch>
          <a:fillRect/>
        </a:stretch>
      </xdr:blipFill>
      <xdr:spPr bwMode="auto">
        <a:xfrm>
          <a:off x="3225800" y="1311275"/>
          <a:ext cx="282629" cy="2095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7</xdr:col>
      <xdr:colOff>6350</xdr:colOff>
      <xdr:row>8</xdr:row>
      <xdr:rowOff>0</xdr:rowOff>
    </xdr:from>
    <xdr:to>
      <xdr:col>7</xdr:col>
      <xdr:colOff>288979</xdr:colOff>
      <xdr:row>8</xdr:row>
      <xdr:rowOff>184150</xdr:rowOff>
    </xdr:to>
    <xdr:pic>
      <xdr:nvPicPr>
        <xdr:cNvPr id="52" name="Picture 362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t="59542" b="29389"/>
        <a:stretch>
          <a:fillRect/>
        </a:stretch>
      </xdr:blipFill>
      <xdr:spPr bwMode="auto">
        <a:xfrm>
          <a:off x="3225800" y="1133475"/>
          <a:ext cx="282629" cy="184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7</xdr:col>
      <xdr:colOff>6350</xdr:colOff>
      <xdr:row>7</xdr:row>
      <xdr:rowOff>6350</xdr:rowOff>
    </xdr:from>
    <xdr:to>
      <xdr:col>7</xdr:col>
      <xdr:colOff>288979</xdr:colOff>
      <xdr:row>8</xdr:row>
      <xdr:rowOff>0</xdr:rowOff>
    </xdr:to>
    <xdr:pic>
      <xdr:nvPicPr>
        <xdr:cNvPr id="53" name="Picture 362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t="29771" b="59160"/>
        <a:stretch>
          <a:fillRect/>
        </a:stretch>
      </xdr:blipFill>
      <xdr:spPr bwMode="auto">
        <a:xfrm>
          <a:off x="3225800" y="949325"/>
          <a:ext cx="282629" cy="184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10</xdr:col>
      <xdr:colOff>2</xdr:colOff>
      <xdr:row>6</xdr:row>
      <xdr:rowOff>6352</xdr:rowOff>
    </xdr:from>
    <xdr:to>
      <xdr:col>10</xdr:col>
      <xdr:colOff>289452</xdr:colOff>
      <xdr:row>7</xdr:row>
      <xdr:rowOff>12700</xdr:rowOff>
    </xdr:to>
    <xdr:pic>
      <xdr:nvPicPr>
        <xdr:cNvPr id="54" name="Picture 362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 b="88433"/>
        <a:stretch>
          <a:fillRect/>
        </a:stretch>
      </xdr:blipFill>
      <xdr:spPr bwMode="auto">
        <a:xfrm>
          <a:off x="4733927" y="758827"/>
          <a:ext cx="289450" cy="19684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10</xdr:col>
      <xdr:colOff>0</xdr:colOff>
      <xdr:row>7</xdr:row>
      <xdr:rowOff>6350</xdr:rowOff>
    </xdr:from>
    <xdr:to>
      <xdr:col>10</xdr:col>
      <xdr:colOff>289450</xdr:colOff>
      <xdr:row>8</xdr:row>
      <xdr:rowOff>0</xdr:rowOff>
    </xdr:to>
    <xdr:pic>
      <xdr:nvPicPr>
        <xdr:cNvPr id="55" name="Picture 362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 t="30224" b="58955"/>
        <a:stretch>
          <a:fillRect/>
        </a:stretch>
      </xdr:blipFill>
      <xdr:spPr bwMode="auto">
        <a:xfrm>
          <a:off x="4733925" y="949325"/>
          <a:ext cx="289450" cy="184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10</xdr:col>
      <xdr:colOff>0</xdr:colOff>
      <xdr:row>7</xdr:row>
      <xdr:rowOff>184150</xdr:rowOff>
    </xdr:from>
    <xdr:to>
      <xdr:col>10</xdr:col>
      <xdr:colOff>289450</xdr:colOff>
      <xdr:row>9</xdr:row>
      <xdr:rowOff>6350</xdr:rowOff>
    </xdr:to>
    <xdr:pic>
      <xdr:nvPicPr>
        <xdr:cNvPr id="56" name="Picture 362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 t="58582" b="29478"/>
        <a:stretch>
          <a:fillRect/>
        </a:stretch>
      </xdr:blipFill>
      <xdr:spPr bwMode="auto">
        <a:xfrm>
          <a:off x="4733925" y="1127125"/>
          <a:ext cx="289450" cy="2222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10</xdr:col>
      <xdr:colOff>0</xdr:colOff>
      <xdr:row>9</xdr:row>
      <xdr:rowOff>6350</xdr:rowOff>
    </xdr:from>
    <xdr:to>
      <xdr:col>10</xdr:col>
      <xdr:colOff>289450</xdr:colOff>
      <xdr:row>10</xdr:row>
      <xdr:rowOff>12698</xdr:rowOff>
    </xdr:to>
    <xdr:pic>
      <xdr:nvPicPr>
        <xdr:cNvPr id="57" name="Picture 362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 t="88433"/>
        <a:stretch>
          <a:fillRect/>
        </a:stretch>
      </xdr:blipFill>
      <xdr:spPr bwMode="auto">
        <a:xfrm>
          <a:off x="4733925" y="1349375"/>
          <a:ext cx="289450" cy="20637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9</xdr:col>
      <xdr:colOff>129270</xdr:colOff>
      <xdr:row>12</xdr:row>
      <xdr:rowOff>6351</xdr:rowOff>
    </xdr:from>
    <xdr:to>
      <xdr:col>10</xdr:col>
      <xdr:colOff>299357</xdr:colOff>
      <xdr:row>13</xdr:row>
      <xdr:rowOff>12701</xdr:rowOff>
    </xdr:to>
    <xdr:pic>
      <xdr:nvPicPr>
        <xdr:cNvPr id="58" name="Picture 3468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 b="88420"/>
        <a:stretch>
          <a:fillRect/>
        </a:stretch>
      </xdr:blipFill>
      <xdr:spPr bwMode="auto">
        <a:xfrm>
          <a:off x="4672695" y="1806576"/>
          <a:ext cx="360587" cy="2063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9</xdr:col>
      <xdr:colOff>133350</xdr:colOff>
      <xdr:row>13</xdr:row>
      <xdr:rowOff>1</xdr:rowOff>
    </xdr:from>
    <xdr:to>
      <xdr:col>10</xdr:col>
      <xdr:colOff>298450</xdr:colOff>
      <xdr:row>14</xdr:row>
      <xdr:rowOff>8292</xdr:rowOff>
    </xdr:to>
    <xdr:pic>
      <xdr:nvPicPr>
        <xdr:cNvPr id="59" name="Picture 3469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 t="29603" b="59326"/>
        <a:stretch>
          <a:fillRect/>
        </a:stretch>
      </xdr:blipFill>
      <xdr:spPr bwMode="auto">
        <a:xfrm>
          <a:off x="4676775" y="2000251"/>
          <a:ext cx="355600" cy="20831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9</xdr:col>
      <xdr:colOff>133350</xdr:colOff>
      <xdr:row>14</xdr:row>
      <xdr:rowOff>6350</xdr:rowOff>
    </xdr:from>
    <xdr:to>
      <xdr:col>10</xdr:col>
      <xdr:colOff>304800</xdr:colOff>
      <xdr:row>15</xdr:row>
      <xdr:rowOff>23107</xdr:rowOff>
    </xdr:to>
    <xdr:pic>
      <xdr:nvPicPr>
        <xdr:cNvPr id="60" name="Picture 3470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 t="58965" b="29723"/>
        <a:stretch>
          <a:fillRect/>
        </a:stretch>
      </xdr:blipFill>
      <xdr:spPr bwMode="auto">
        <a:xfrm>
          <a:off x="4676775" y="2206625"/>
          <a:ext cx="361950" cy="21678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9</xdr:col>
      <xdr:colOff>133351</xdr:colOff>
      <xdr:row>15</xdr:row>
      <xdr:rowOff>19050</xdr:rowOff>
    </xdr:from>
    <xdr:to>
      <xdr:col>10</xdr:col>
      <xdr:colOff>304801</xdr:colOff>
      <xdr:row>16</xdr:row>
      <xdr:rowOff>38757</xdr:rowOff>
    </xdr:to>
    <xdr:pic>
      <xdr:nvPicPr>
        <xdr:cNvPr id="61" name="Picture 347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 t="88406"/>
        <a:stretch>
          <a:fillRect/>
        </a:stretch>
      </xdr:blipFill>
      <xdr:spPr bwMode="auto">
        <a:xfrm>
          <a:off x="4676776" y="2419350"/>
          <a:ext cx="361950" cy="21973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1</xdr:colOff>
      <xdr:row>12</xdr:row>
      <xdr:rowOff>6351</xdr:rowOff>
    </xdr:from>
    <xdr:to>
      <xdr:col>1</xdr:col>
      <xdr:colOff>292696</xdr:colOff>
      <xdr:row>13</xdr:row>
      <xdr:rowOff>12700</xdr:rowOff>
    </xdr:to>
    <xdr:pic>
      <xdr:nvPicPr>
        <xdr:cNvPr id="62" name="Picture 3622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 b="88346"/>
        <a:stretch>
          <a:fillRect/>
        </a:stretch>
      </xdr:blipFill>
      <xdr:spPr bwMode="auto">
        <a:xfrm>
          <a:off x="190501" y="1806576"/>
          <a:ext cx="292695" cy="20637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292695</xdr:colOff>
      <xdr:row>14</xdr:row>
      <xdr:rowOff>12700</xdr:rowOff>
    </xdr:to>
    <xdr:pic>
      <xdr:nvPicPr>
        <xdr:cNvPr id="63" name="Picture 3622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 t="29323" b="58647"/>
        <a:stretch>
          <a:fillRect/>
        </a:stretch>
      </xdr:blipFill>
      <xdr:spPr bwMode="auto">
        <a:xfrm>
          <a:off x="190500" y="2000250"/>
          <a:ext cx="292695" cy="2127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0</xdr:colOff>
      <xdr:row>14</xdr:row>
      <xdr:rowOff>184150</xdr:rowOff>
    </xdr:from>
    <xdr:to>
      <xdr:col>1</xdr:col>
      <xdr:colOff>292695</xdr:colOff>
      <xdr:row>15</xdr:row>
      <xdr:rowOff>190499</xdr:rowOff>
    </xdr:to>
    <xdr:pic>
      <xdr:nvPicPr>
        <xdr:cNvPr id="64" name="Picture 3622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 t="88346"/>
        <a:stretch>
          <a:fillRect/>
        </a:stretch>
      </xdr:blipFill>
      <xdr:spPr bwMode="auto">
        <a:xfrm>
          <a:off x="190500" y="2384425"/>
          <a:ext cx="292695" cy="20637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292695</xdr:colOff>
      <xdr:row>15</xdr:row>
      <xdr:rowOff>6350</xdr:rowOff>
    </xdr:to>
    <xdr:pic>
      <xdr:nvPicPr>
        <xdr:cNvPr id="65" name="Picture 3622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 t="59023" b="29323"/>
        <a:stretch>
          <a:fillRect/>
        </a:stretch>
      </xdr:blipFill>
      <xdr:spPr bwMode="auto">
        <a:xfrm>
          <a:off x="190500" y="2200275"/>
          <a:ext cx="292695" cy="2063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2</xdr:colOff>
      <xdr:row>12</xdr:row>
      <xdr:rowOff>6351</xdr:rowOff>
    </xdr:from>
    <xdr:to>
      <xdr:col>4</xdr:col>
      <xdr:colOff>289451</xdr:colOff>
      <xdr:row>13</xdr:row>
      <xdr:rowOff>12700</xdr:rowOff>
    </xdr:to>
    <xdr:pic>
      <xdr:nvPicPr>
        <xdr:cNvPr id="66" name="Picture 3623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 b="88433"/>
        <a:stretch>
          <a:fillRect/>
        </a:stretch>
      </xdr:blipFill>
      <xdr:spPr bwMode="auto">
        <a:xfrm>
          <a:off x="1704977" y="1806576"/>
          <a:ext cx="289449" cy="20637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13</xdr:row>
      <xdr:rowOff>12700</xdr:rowOff>
    </xdr:from>
    <xdr:to>
      <xdr:col>4</xdr:col>
      <xdr:colOff>289449</xdr:colOff>
      <xdr:row>14</xdr:row>
      <xdr:rowOff>19050</xdr:rowOff>
    </xdr:to>
    <xdr:pic>
      <xdr:nvPicPr>
        <xdr:cNvPr id="67" name="Picture 3623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 t="29478" b="58955"/>
        <a:stretch>
          <a:fillRect/>
        </a:stretch>
      </xdr:blipFill>
      <xdr:spPr bwMode="auto">
        <a:xfrm>
          <a:off x="1704975" y="2012950"/>
          <a:ext cx="289449" cy="2063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14</xdr:row>
      <xdr:rowOff>12700</xdr:rowOff>
    </xdr:from>
    <xdr:to>
      <xdr:col>4</xdr:col>
      <xdr:colOff>289449</xdr:colOff>
      <xdr:row>15</xdr:row>
      <xdr:rowOff>12700</xdr:rowOff>
    </xdr:to>
    <xdr:pic>
      <xdr:nvPicPr>
        <xdr:cNvPr id="68" name="Picture 3623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 t="58955" b="29851"/>
        <a:stretch>
          <a:fillRect/>
        </a:stretch>
      </xdr:blipFill>
      <xdr:spPr bwMode="auto">
        <a:xfrm>
          <a:off x="1704975" y="2212975"/>
          <a:ext cx="289449" cy="2000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15</xdr:row>
      <xdr:rowOff>6350</xdr:rowOff>
    </xdr:from>
    <xdr:to>
      <xdr:col>4</xdr:col>
      <xdr:colOff>289449</xdr:colOff>
      <xdr:row>16</xdr:row>
      <xdr:rowOff>12699</xdr:rowOff>
    </xdr:to>
    <xdr:pic>
      <xdr:nvPicPr>
        <xdr:cNvPr id="69" name="Picture 3623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 t="88433"/>
        <a:stretch>
          <a:fillRect/>
        </a:stretch>
      </xdr:blipFill>
      <xdr:spPr bwMode="auto">
        <a:xfrm>
          <a:off x="1704975" y="2406650"/>
          <a:ext cx="289449" cy="20637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309157</xdr:colOff>
      <xdr:row>13</xdr:row>
      <xdr:rowOff>0</xdr:rowOff>
    </xdr:to>
    <xdr:pic>
      <xdr:nvPicPr>
        <xdr:cNvPr id="70" name="Picture 3657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 b="89130"/>
        <a:stretch>
          <a:fillRect/>
        </a:stretch>
      </xdr:blipFill>
      <xdr:spPr bwMode="auto">
        <a:xfrm>
          <a:off x="3219450" y="1800225"/>
          <a:ext cx="309157" cy="2000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309157</xdr:colOff>
      <xdr:row>14</xdr:row>
      <xdr:rowOff>12700</xdr:rowOff>
    </xdr:to>
    <xdr:pic>
      <xdr:nvPicPr>
        <xdr:cNvPr id="71" name="Picture 3657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 t="29348" b="59058"/>
        <a:stretch>
          <a:fillRect/>
        </a:stretch>
      </xdr:blipFill>
      <xdr:spPr bwMode="auto">
        <a:xfrm>
          <a:off x="3219450" y="2000250"/>
          <a:ext cx="309157" cy="2127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7</xdr:col>
      <xdr:colOff>0</xdr:colOff>
      <xdr:row>14</xdr:row>
      <xdr:rowOff>6350</xdr:rowOff>
    </xdr:from>
    <xdr:to>
      <xdr:col>7</xdr:col>
      <xdr:colOff>309157</xdr:colOff>
      <xdr:row>15</xdr:row>
      <xdr:rowOff>12700</xdr:rowOff>
    </xdr:to>
    <xdr:pic>
      <xdr:nvPicPr>
        <xdr:cNvPr id="72" name="Picture 3657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 t="59058" b="29710"/>
        <a:stretch>
          <a:fillRect/>
        </a:stretch>
      </xdr:blipFill>
      <xdr:spPr bwMode="auto">
        <a:xfrm>
          <a:off x="3219450" y="2206625"/>
          <a:ext cx="309157" cy="2063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7</xdr:col>
      <xdr:colOff>0</xdr:colOff>
      <xdr:row>15</xdr:row>
      <xdr:rowOff>6350</xdr:rowOff>
    </xdr:from>
    <xdr:to>
      <xdr:col>7</xdr:col>
      <xdr:colOff>309157</xdr:colOff>
      <xdr:row>16</xdr:row>
      <xdr:rowOff>6350</xdr:rowOff>
    </xdr:to>
    <xdr:pic>
      <xdr:nvPicPr>
        <xdr:cNvPr id="73" name="Picture 3657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 t="89130"/>
        <a:stretch>
          <a:fillRect/>
        </a:stretch>
      </xdr:blipFill>
      <xdr:spPr bwMode="auto">
        <a:xfrm>
          <a:off x="3219450" y="2406650"/>
          <a:ext cx="309157" cy="2000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95250</xdr:colOff>
      <xdr:row>4</xdr:row>
      <xdr:rowOff>9525</xdr:rowOff>
    </xdr:from>
    <xdr:to>
      <xdr:col>13</xdr:col>
      <xdr:colOff>304800</xdr:colOff>
      <xdr:row>7</xdr:row>
      <xdr:rowOff>19050</xdr:rowOff>
    </xdr:to>
    <xdr:pic>
      <xdr:nvPicPr>
        <xdr:cNvPr id="25771" name="Picture 58" descr="http://intercentres.cult.gva.es/cpvergedelfonament/educacionfisica/Hot%20potatoes%20ejercicios/imagenes/copa-fif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53150" y="514350"/>
          <a:ext cx="40005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28575</xdr:colOff>
      <xdr:row>4</xdr:row>
      <xdr:rowOff>9525</xdr:rowOff>
    </xdr:from>
    <xdr:to>
      <xdr:col>18</xdr:col>
      <xdr:colOff>95250</xdr:colOff>
      <xdr:row>7</xdr:row>
      <xdr:rowOff>19050</xdr:rowOff>
    </xdr:to>
    <xdr:pic>
      <xdr:nvPicPr>
        <xdr:cNvPr id="25772" name="Picture 58" descr="http://intercentres.cult.gva.es/cpvergedelfonament/educacionfisica/Hot%20potatoes%20ejercicios/imagenes/copa-fifa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077200" y="514350"/>
          <a:ext cx="40005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</xdr:colOff>
      <xdr:row>6</xdr:row>
      <xdr:rowOff>6351</xdr:rowOff>
    </xdr:from>
    <xdr:to>
      <xdr:col>1</xdr:col>
      <xdr:colOff>302453</xdr:colOff>
      <xdr:row>7</xdr:row>
      <xdr:rowOff>6350</xdr:rowOff>
    </xdr:to>
    <xdr:pic>
      <xdr:nvPicPr>
        <xdr:cNvPr id="36" name="Picture 347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b="88930"/>
        <a:stretch>
          <a:fillRect/>
        </a:stretch>
      </xdr:blipFill>
      <xdr:spPr bwMode="auto">
        <a:xfrm>
          <a:off x="190501" y="758826"/>
          <a:ext cx="302452" cy="19049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302452</xdr:colOff>
      <xdr:row>10</xdr:row>
      <xdr:rowOff>6349</xdr:rowOff>
    </xdr:to>
    <xdr:pic>
      <xdr:nvPicPr>
        <xdr:cNvPr id="37" name="Picture 347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t="88561"/>
        <a:stretch>
          <a:fillRect/>
        </a:stretch>
      </xdr:blipFill>
      <xdr:spPr bwMode="auto">
        <a:xfrm>
          <a:off x="190500" y="1343025"/>
          <a:ext cx="302452" cy="20637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0</xdr:colOff>
      <xdr:row>7</xdr:row>
      <xdr:rowOff>6350</xdr:rowOff>
    </xdr:from>
    <xdr:to>
      <xdr:col>1</xdr:col>
      <xdr:colOff>302452</xdr:colOff>
      <xdr:row>8</xdr:row>
      <xdr:rowOff>0</xdr:rowOff>
    </xdr:to>
    <xdr:pic>
      <xdr:nvPicPr>
        <xdr:cNvPr id="38" name="Picture 347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t="29889" b="59410"/>
        <a:stretch>
          <a:fillRect/>
        </a:stretch>
      </xdr:blipFill>
      <xdr:spPr bwMode="auto">
        <a:xfrm>
          <a:off x="190500" y="949325"/>
          <a:ext cx="302452" cy="184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302452</xdr:colOff>
      <xdr:row>9</xdr:row>
      <xdr:rowOff>6350</xdr:rowOff>
    </xdr:to>
    <xdr:pic>
      <xdr:nvPicPr>
        <xdr:cNvPr id="39" name="Picture 347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t="59041" b="29520"/>
        <a:stretch>
          <a:fillRect/>
        </a:stretch>
      </xdr:blipFill>
      <xdr:spPr bwMode="auto">
        <a:xfrm>
          <a:off x="190500" y="1133475"/>
          <a:ext cx="302452" cy="2159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2</xdr:colOff>
      <xdr:row>6</xdr:row>
      <xdr:rowOff>1</xdr:rowOff>
    </xdr:from>
    <xdr:to>
      <xdr:col>4</xdr:col>
      <xdr:colOff>306548</xdr:colOff>
      <xdr:row>7</xdr:row>
      <xdr:rowOff>12700</xdr:rowOff>
    </xdr:to>
    <xdr:pic>
      <xdr:nvPicPr>
        <xdr:cNvPr id="40" name="Picture 3500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 b="88406"/>
        <a:stretch>
          <a:fillRect/>
        </a:stretch>
      </xdr:blipFill>
      <xdr:spPr bwMode="auto">
        <a:xfrm>
          <a:off x="1704977" y="752476"/>
          <a:ext cx="306546" cy="20319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6350</xdr:colOff>
      <xdr:row>9</xdr:row>
      <xdr:rowOff>19050</xdr:rowOff>
    </xdr:from>
    <xdr:to>
      <xdr:col>4</xdr:col>
      <xdr:colOff>312896</xdr:colOff>
      <xdr:row>10</xdr:row>
      <xdr:rowOff>31749</xdr:rowOff>
    </xdr:to>
    <xdr:pic>
      <xdr:nvPicPr>
        <xdr:cNvPr id="41" name="Picture 3500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 t="88406"/>
        <a:stretch>
          <a:fillRect/>
        </a:stretch>
      </xdr:blipFill>
      <xdr:spPr bwMode="auto">
        <a:xfrm>
          <a:off x="1711325" y="1362075"/>
          <a:ext cx="306546" cy="21272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8</xdr:row>
      <xdr:rowOff>12700</xdr:rowOff>
    </xdr:from>
    <xdr:to>
      <xdr:col>4</xdr:col>
      <xdr:colOff>306546</xdr:colOff>
      <xdr:row>9</xdr:row>
      <xdr:rowOff>25400</xdr:rowOff>
    </xdr:to>
    <xdr:pic>
      <xdr:nvPicPr>
        <xdr:cNvPr id="42" name="Picture 3500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 t="59058" b="29348"/>
        <a:stretch>
          <a:fillRect/>
        </a:stretch>
      </xdr:blipFill>
      <xdr:spPr bwMode="auto">
        <a:xfrm>
          <a:off x="1704975" y="1146175"/>
          <a:ext cx="306546" cy="2222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7</xdr:row>
      <xdr:rowOff>12700</xdr:rowOff>
    </xdr:from>
    <xdr:to>
      <xdr:col>4</xdr:col>
      <xdr:colOff>306546</xdr:colOff>
      <xdr:row>8</xdr:row>
      <xdr:rowOff>19050</xdr:rowOff>
    </xdr:to>
    <xdr:pic>
      <xdr:nvPicPr>
        <xdr:cNvPr id="43" name="Picture 3500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 t="29710" b="59058"/>
        <a:stretch>
          <a:fillRect/>
        </a:stretch>
      </xdr:blipFill>
      <xdr:spPr bwMode="auto">
        <a:xfrm>
          <a:off x="1704975" y="955675"/>
          <a:ext cx="306546" cy="1968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7</xdr:col>
      <xdr:colOff>6351</xdr:colOff>
      <xdr:row>6</xdr:row>
      <xdr:rowOff>6350</xdr:rowOff>
    </xdr:from>
    <xdr:to>
      <xdr:col>7</xdr:col>
      <xdr:colOff>288980</xdr:colOff>
      <xdr:row>7</xdr:row>
      <xdr:rowOff>12700</xdr:rowOff>
    </xdr:to>
    <xdr:pic>
      <xdr:nvPicPr>
        <xdr:cNvPr id="44" name="Picture 3620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 b="88168"/>
        <a:stretch>
          <a:fillRect/>
        </a:stretch>
      </xdr:blipFill>
      <xdr:spPr bwMode="auto">
        <a:xfrm>
          <a:off x="3225801" y="758825"/>
          <a:ext cx="282629" cy="1968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7</xdr:col>
      <xdr:colOff>6350</xdr:colOff>
      <xdr:row>8</xdr:row>
      <xdr:rowOff>177800</xdr:rowOff>
    </xdr:from>
    <xdr:to>
      <xdr:col>7</xdr:col>
      <xdr:colOff>288979</xdr:colOff>
      <xdr:row>9</xdr:row>
      <xdr:rowOff>177800</xdr:rowOff>
    </xdr:to>
    <xdr:pic>
      <xdr:nvPicPr>
        <xdr:cNvPr id="45" name="Picture 3620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 t="88550"/>
        <a:stretch>
          <a:fillRect/>
        </a:stretch>
      </xdr:blipFill>
      <xdr:spPr bwMode="auto">
        <a:xfrm>
          <a:off x="3225800" y="1311275"/>
          <a:ext cx="282629" cy="2095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7</xdr:col>
      <xdr:colOff>6350</xdr:colOff>
      <xdr:row>8</xdr:row>
      <xdr:rowOff>0</xdr:rowOff>
    </xdr:from>
    <xdr:to>
      <xdr:col>7</xdr:col>
      <xdr:colOff>288979</xdr:colOff>
      <xdr:row>8</xdr:row>
      <xdr:rowOff>184150</xdr:rowOff>
    </xdr:to>
    <xdr:pic>
      <xdr:nvPicPr>
        <xdr:cNvPr id="46" name="Picture 3620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 t="59542" b="29389"/>
        <a:stretch>
          <a:fillRect/>
        </a:stretch>
      </xdr:blipFill>
      <xdr:spPr bwMode="auto">
        <a:xfrm>
          <a:off x="3225800" y="1133475"/>
          <a:ext cx="282629" cy="184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7</xdr:col>
      <xdr:colOff>6350</xdr:colOff>
      <xdr:row>7</xdr:row>
      <xdr:rowOff>6350</xdr:rowOff>
    </xdr:from>
    <xdr:to>
      <xdr:col>7</xdr:col>
      <xdr:colOff>288979</xdr:colOff>
      <xdr:row>8</xdr:row>
      <xdr:rowOff>0</xdr:rowOff>
    </xdr:to>
    <xdr:pic>
      <xdr:nvPicPr>
        <xdr:cNvPr id="47" name="Picture 3620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 t="29771" b="59160"/>
        <a:stretch>
          <a:fillRect/>
        </a:stretch>
      </xdr:blipFill>
      <xdr:spPr bwMode="auto">
        <a:xfrm>
          <a:off x="3225800" y="949325"/>
          <a:ext cx="282629" cy="184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10</xdr:col>
      <xdr:colOff>2</xdr:colOff>
      <xdr:row>6</xdr:row>
      <xdr:rowOff>6352</xdr:rowOff>
    </xdr:from>
    <xdr:to>
      <xdr:col>10</xdr:col>
      <xdr:colOff>289452</xdr:colOff>
      <xdr:row>7</xdr:row>
      <xdr:rowOff>12700</xdr:rowOff>
    </xdr:to>
    <xdr:pic>
      <xdr:nvPicPr>
        <xdr:cNvPr id="48" name="Picture 3621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 b="88433"/>
        <a:stretch>
          <a:fillRect/>
        </a:stretch>
      </xdr:blipFill>
      <xdr:spPr bwMode="auto">
        <a:xfrm>
          <a:off x="4733927" y="758827"/>
          <a:ext cx="289450" cy="19684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10</xdr:col>
      <xdr:colOff>0</xdr:colOff>
      <xdr:row>7</xdr:row>
      <xdr:rowOff>6350</xdr:rowOff>
    </xdr:from>
    <xdr:to>
      <xdr:col>10</xdr:col>
      <xdr:colOff>289450</xdr:colOff>
      <xdr:row>8</xdr:row>
      <xdr:rowOff>0</xdr:rowOff>
    </xdr:to>
    <xdr:pic>
      <xdr:nvPicPr>
        <xdr:cNvPr id="49" name="Picture 3621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 t="30224" b="58955"/>
        <a:stretch>
          <a:fillRect/>
        </a:stretch>
      </xdr:blipFill>
      <xdr:spPr bwMode="auto">
        <a:xfrm>
          <a:off x="4733925" y="949325"/>
          <a:ext cx="289450" cy="184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10</xdr:col>
      <xdr:colOff>0</xdr:colOff>
      <xdr:row>7</xdr:row>
      <xdr:rowOff>184150</xdr:rowOff>
    </xdr:from>
    <xdr:to>
      <xdr:col>10</xdr:col>
      <xdr:colOff>289450</xdr:colOff>
      <xdr:row>9</xdr:row>
      <xdr:rowOff>6350</xdr:rowOff>
    </xdr:to>
    <xdr:pic>
      <xdr:nvPicPr>
        <xdr:cNvPr id="50" name="Picture 3621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 t="58582" b="29478"/>
        <a:stretch>
          <a:fillRect/>
        </a:stretch>
      </xdr:blipFill>
      <xdr:spPr bwMode="auto">
        <a:xfrm>
          <a:off x="4733925" y="1127125"/>
          <a:ext cx="289450" cy="2222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10</xdr:col>
      <xdr:colOff>0</xdr:colOff>
      <xdr:row>9</xdr:row>
      <xdr:rowOff>6350</xdr:rowOff>
    </xdr:from>
    <xdr:to>
      <xdr:col>10</xdr:col>
      <xdr:colOff>289450</xdr:colOff>
      <xdr:row>10</xdr:row>
      <xdr:rowOff>12698</xdr:rowOff>
    </xdr:to>
    <xdr:pic>
      <xdr:nvPicPr>
        <xdr:cNvPr id="51" name="Picture 3621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 t="88433"/>
        <a:stretch>
          <a:fillRect/>
        </a:stretch>
      </xdr:blipFill>
      <xdr:spPr bwMode="auto">
        <a:xfrm>
          <a:off x="4733925" y="1349375"/>
          <a:ext cx="289450" cy="20637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9</xdr:col>
      <xdr:colOff>129270</xdr:colOff>
      <xdr:row>12</xdr:row>
      <xdr:rowOff>6351</xdr:rowOff>
    </xdr:from>
    <xdr:to>
      <xdr:col>10</xdr:col>
      <xdr:colOff>299357</xdr:colOff>
      <xdr:row>13</xdr:row>
      <xdr:rowOff>12701</xdr:rowOff>
    </xdr:to>
    <xdr:pic>
      <xdr:nvPicPr>
        <xdr:cNvPr id="52" name="Picture 3468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 b="88420"/>
        <a:stretch>
          <a:fillRect/>
        </a:stretch>
      </xdr:blipFill>
      <xdr:spPr bwMode="auto">
        <a:xfrm>
          <a:off x="4672695" y="1806576"/>
          <a:ext cx="360587" cy="2063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9</xdr:col>
      <xdr:colOff>133350</xdr:colOff>
      <xdr:row>13</xdr:row>
      <xdr:rowOff>1</xdr:rowOff>
    </xdr:from>
    <xdr:to>
      <xdr:col>10</xdr:col>
      <xdr:colOff>298450</xdr:colOff>
      <xdr:row>14</xdr:row>
      <xdr:rowOff>8292</xdr:rowOff>
    </xdr:to>
    <xdr:pic>
      <xdr:nvPicPr>
        <xdr:cNvPr id="53" name="Picture 3469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 t="29603" b="59326"/>
        <a:stretch>
          <a:fillRect/>
        </a:stretch>
      </xdr:blipFill>
      <xdr:spPr bwMode="auto">
        <a:xfrm>
          <a:off x="4676775" y="2000251"/>
          <a:ext cx="355600" cy="20831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9</xdr:col>
      <xdr:colOff>133350</xdr:colOff>
      <xdr:row>14</xdr:row>
      <xdr:rowOff>6350</xdr:rowOff>
    </xdr:from>
    <xdr:to>
      <xdr:col>10</xdr:col>
      <xdr:colOff>304800</xdr:colOff>
      <xdr:row>15</xdr:row>
      <xdr:rowOff>23107</xdr:rowOff>
    </xdr:to>
    <xdr:pic>
      <xdr:nvPicPr>
        <xdr:cNvPr id="54" name="Picture 3470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 t="58965" b="29723"/>
        <a:stretch>
          <a:fillRect/>
        </a:stretch>
      </xdr:blipFill>
      <xdr:spPr bwMode="auto">
        <a:xfrm>
          <a:off x="4676775" y="2206625"/>
          <a:ext cx="361950" cy="21678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9</xdr:col>
      <xdr:colOff>133351</xdr:colOff>
      <xdr:row>15</xdr:row>
      <xdr:rowOff>19050</xdr:rowOff>
    </xdr:from>
    <xdr:to>
      <xdr:col>10</xdr:col>
      <xdr:colOff>304801</xdr:colOff>
      <xdr:row>16</xdr:row>
      <xdr:rowOff>38757</xdr:rowOff>
    </xdr:to>
    <xdr:pic>
      <xdr:nvPicPr>
        <xdr:cNvPr id="55" name="Picture 3471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 t="88406"/>
        <a:stretch>
          <a:fillRect/>
        </a:stretch>
      </xdr:blipFill>
      <xdr:spPr bwMode="auto">
        <a:xfrm>
          <a:off x="4676776" y="2419350"/>
          <a:ext cx="361950" cy="21973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1</xdr:colOff>
      <xdr:row>12</xdr:row>
      <xdr:rowOff>6351</xdr:rowOff>
    </xdr:from>
    <xdr:to>
      <xdr:col>1</xdr:col>
      <xdr:colOff>292696</xdr:colOff>
      <xdr:row>13</xdr:row>
      <xdr:rowOff>12700</xdr:rowOff>
    </xdr:to>
    <xdr:pic>
      <xdr:nvPicPr>
        <xdr:cNvPr id="56" name="Picture 3622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 b="88346"/>
        <a:stretch>
          <a:fillRect/>
        </a:stretch>
      </xdr:blipFill>
      <xdr:spPr bwMode="auto">
        <a:xfrm>
          <a:off x="190501" y="1806576"/>
          <a:ext cx="292695" cy="20637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292695</xdr:colOff>
      <xdr:row>14</xdr:row>
      <xdr:rowOff>12700</xdr:rowOff>
    </xdr:to>
    <xdr:pic>
      <xdr:nvPicPr>
        <xdr:cNvPr id="57" name="Picture 3622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 t="29323" b="58647"/>
        <a:stretch>
          <a:fillRect/>
        </a:stretch>
      </xdr:blipFill>
      <xdr:spPr bwMode="auto">
        <a:xfrm>
          <a:off x="190500" y="2000250"/>
          <a:ext cx="292695" cy="2127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0</xdr:colOff>
      <xdr:row>14</xdr:row>
      <xdr:rowOff>184150</xdr:rowOff>
    </xdr:from>
    <xdr:to>
      <xdr:col>1</xdr:col>
      <xdr:colOff>292695</xdr:colOff>
      <xdr:row>15</xdr:row>
      <xdr:rowOff>190499</xdr:rowOff>
    </xdr:to>
    <xdr:pic>
      <xdr:nvPicPr>
        <xdr:cNvPr id="58" name="Picture 3622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 t="88346"/>
        <a:stretch>
          <a:fillRect/>
        </a:stretch>
      </xdr:blipFill>
      <xdr:spPr bwMode="auto">
        <a:xfrm>
          <a:off x="190500" y="2384425"/>
          <a:ext cx="292695" cy="20637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292695</xdr:colOff>
      <xdr:row>15</xdr:row>
      <xdr:rowOff>6350</xdr:rowOff>
    </xdr:to>
    <xdr:pic>
      <xdr:nvPicPr>
        <xdr:cNvPr id="59" name="Picture 3622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 t="59023" b="29323"/>
        <a:stretch>
          <a:fillRect/>
        </a:stretch>
      </xdr:blipFill>
      <xdr:spPr bwMode="auto">
        <a:xfrm>
          <a:off x="190500" y="2200275"/>
          <a:ext cx="292695" cy="2063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2</xdr:colOff>
      <xdr:row>12</xdr:row>
      <xdr:rowOff>6351</xdr:rowOff>
    </xdr:from>
    <xdr:to>
      <xdr:col>4</xdr:col>
      <xdr:colOff>289451</xdr:colOff>
      <xdr:row>13</xdr:row>
      <xdr:rowOff>12700</xdr:rowOff>
    </xdr:to>
    <xdr:pic>
      <xdr:nvPicPr>
        <xdr:cNvPr id="60" name="Picture 3623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 b="88433"/>
        <a:stretch>
          <a:fillRect/>
        </a:stretch>
      </xdr:blipFill>
      <xdr:spPr bwMode="auto">
        <a:xfrm>
          <a:off x="1704977" y="1806576"/>
          <a:ext cx="289449" cy="20637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13</xdr:row>
      <xdr:rowOff>12700</xdr:rowOff>
    </xdr:from>
    <xdr:to>
      <xdr:col>4</xdr:col>
      <xdr:colOff>289449</xdr:colOff>
      <xdr:row>14</xdr:row>
      <xdr:rowOff>19050</xdr:rowOff>
    </xdr:to>
    <xdr:pic>
      <xdr:nvPicPr>
        <xdr:cNvPr id="61" name="Picture 3623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 t="29478" b="58955"/>
        <a:stretch>
          <a:fillRect/>
        </a:stretch>
      </xdr:blipFill>
      <xdr:spPr bwMode="auto">
        <a:xfrm>
          <a:off x="1704975" y="2012950"/>
          <a:ext cx="289449" cy="2063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14</xdr:row>
      <xdr:rowOff>12700</xdr:rowOff>
    </xdr:from>
    <xdr:to>
      <xdr:col>4</xdr:col>
      <xdr:colOff>289449</xdr:colOff>
      <xdr:row>15</xdr:row>
      <xdr:rowOff>12700</xdr:rowOff>
    </xdr:to>
    <xdr:pic>
      <xdr:nvPicPr>
        <xdr:cNvPr id="62" name="Picture 3623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 t="58955" b="29851"/>
        <a:stretch>
          <a:fillRect/>
        </a:stretch>
      </xdr:blipFill>
      <xdr:spPr bwMode="auto">
        <a:xfrm>
          <a:off x="1704975" y="2212975"/>
          <a:ext cx="289449" cy="2000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15</xdr:row>
      <xdr:rowOff>6350</xdr:rowOff>
    </xdr:from>
    <xdr:to>
      <xdr:col>4</xdr:col>
      <xdr:colOff>289449</xdr:colOff>
      <xdr:row>16</xdr:row>
      <xdr:rowOff>12699</xdr:rowOff>
    </xdr:to>
    <xdr:pic>
      <xdr:nvPicPr>
        <xdr:cNvPr id="63" name="Picture 3623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 t="88433"/>
        <a:stretch>
          <a:fillRect/>
        </a:stretch>
      </xdr:blipFill>
      <xdr:spPr bwMode="auto">
        <a:xfrm>
          <a:off x="1704975" y="2406650"/>
          <a:ext cx="289449" cy="20637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309157</xdr:colOff>
      <xdr:row>13</xdr:row>
      <xdr:rowOff>0</xdr:rowOff>
    </xdr:to>
    <xdr:pic>
      <xdr:nvPicPr>
        <xdr:cNvPr id="64" name="Picture 3657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 b="89130"/>
        <a:stretch>
          <a:fillRect/>
        </a:stretch>
      </xdr:blipFill>
      <xdr:spPr bwMode="auto">
        <a:xfrm>
          <a:off x="3219450" y="1800225"/>
          <a:ext cx="309157" cy="2000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309157</xdr:colOff>
      <xdr:row>14</xdr:row>
      <xdr:rowOff>12700</xdr:rowOff>
    </xdr:to>
    <xdr:pic>
      <xdr:nvPicPr>
        <xdr:cNvPr id="65" name="Picture 3657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 t="29348" b="59058"/>
        <a:stretch>
          <a:fillRect/>
        </a:stretch>
      </xdr:blipFill>
      <xdr:spPr bwMode="auto">
        <a:xfrm>
          <a:off x="3219450" y="2000250"/>
          <a:ext cx="309157" cy="2127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7</xdr:col>
      <xdr:colOff>0</xdr:colOff>
      <xdr:row>14</xdr:row>
      <xdr:rowOff>6350</xdr:rowOff>
    </xdr:from>
    <xdr:to>
      <xdr:col>7</xdr:col>
      <xdr:colOff>309157</xdr:colOff>
      <xdr:row>15</xdr:row>
      <xdr:rowOff>12700</xdr:rowOff>
    </xdr:to>
    <xdr:pic>
      <xdr:nvPicPr>
        <xdr:cNvPr id="66" name="Picture 3657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 t="59058" b="29710"/>
        <a:stretch>
          <a:fillRect/>
        </a:stretch>
      </xdr:blipFill>
      <xdr:spPr bwMode="auto">
        <a:xfrm>
          <a:off x="3219450" y="2206625"/>
          <a:ext cx="309157" cy="2063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7</xdr:col>
      <xdr:colOff>0</xdr:colOff>
      <xdr:row>15</xdr:row>
      <xdr:rowOff>6350</xdr:rowOff>
    </xdr:from>
    <xdr:to>
      <xdr:col>7</xdr:col>
      <xdr:colOff>309157</xdr:colOff>
      <xdr:row>16</xdr:row>
      <xdr:rowOff>6350</xdr:rowOff>
    </xdr:to>
    <xdr:pic>
      <xdr:nvPicPr>
        <xdr:cNvPr id="67" name="Picture 3657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 t="89130"/>
        <a:stretch>
          <a:fillRect/>
        </a:stretch>
      </xdr:blipFill>
      <xdr:spPr bwMode="auto">
        <a:xfrm>
          <a:off x="3219450" y="2406650"/>
          <a:ext cx="309157" cy="2000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11</xdr:col>
      <xdr:colOff>0</xdr:colOff>
      <xdr:row>12</xdr:row>
      <xdr:rowOff>9525</xdr:rowOff>
    </xdr:from>
    <xdr:to>
      <xdr:col>12</xdr:col>
      <xdr:colOff>9525</xdr:colOff>
      <xdr:row>19</xdr:row>
      <xdr:rowOff>28575</xdr:rowOff>
    </xdr:to>
    <xdr:pic>
      <xdr:nvPicPr>
        <xdr:cNvPr id="2904" name="Picture 58" descr="http://intercentres.cult.gva.es/cpvergedelfonament/educacionfisica/Hot%20potatoes%20ejercicios/imagenes/copa-fif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67250" y="2400300"/>
          <a:ext cx="1000125" cy="1219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104774</xdr:colOff>
      <xdr:row>2</xdr:row>
      <xdr:rowOff>9525</xdr:rowOff>
    </xdr:from>
    <xdr:to>
      <xdr:col>9</xdr:col>
      <xdr:colOff>171449</xdr:colOff>
      <xdr:row>8</xdr:row>
      <xdr:rowOff>186462</xdr:rowOff>
    </xdr:to>
    <xdr:pic>
      <xdr:nvPicPr>
        <xdr:cNvPr id="2929" name="Picture 88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71849" y="400050"/>
          <a:ext cx="1057275" cy="136756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19051</xdr:colOff>
      <xdr:row>14</xdr:row>
      <xdr:rowOff>9525</xdr:rowOff>
    </xdr:from>
    <xdr:to>
      <xdr:col>0</xdr:col>
      <xdr:colOff>321503</xdr:colOff>
      <xdr:row>15</xdr:row>
      <xdr:rowOff>9524</xdr:rowOff>
    </xdr:to>
    <xdr:pic>
      <xdr:nvPicPr>
        <xdr:cNvPr id="9" name="Picture 347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b="88930"/>
        <a:stretch>
          <a:fillRect/>
        </a:stretch>
      </xdr:blipFill>
      <xdr:spPr bwMode="auto">
        <a:xfrm>
          <a:off x="19051" y="2790825"/>
          <a:ext cx="302452" cy="19049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19050</xdr:colOff>
      <xdr:row>17</xdr:row>
      <xdr:rowOff>3174</xdr:rowOff>
    </xdr:from>
    <xdr:to>
      <xdr:col>0</xdr:col>
      <xdr:colOff>321502</xdr:colOff>
      <xdr:row>18</xdr:row>
      <xdr:rowOff>9523</xdr:rowOff>
    </xdr:to>
    <xdr:pic>
      <xdr:nvPicPr>
        <xdr:cNvPr id="10" name="Picture 347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t="88561"/>
        <a:stretch>
          <a:fillRect/>
        </a:stretch>
      </xdr:blipFill>
      <xdr:spPr bwMode="auto">
        <a:xfrm>
          <a:off x="19050" y="3355974"/>
          <a:ext cx="302452" cy="196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19050</xdr:colOff>
      <xdr:row>15</xdr:row>
      <xdr:rowOff>9524</xdr:rowOff>
    </xdr:from>
    <xdr:to>
      <xdr:col>0</xdr:col>
      <xdr:colOff>321502</xdr:colOff>
      <xdr:row>16</xdr:row>
      <xdr:rowOff>3174</xdr:rowOff>
    </xdr:to>
    <xdr:pic>
      <xdr:nvPicPr>
        <xdr:cNvPr id="11" name="Picture 347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t="29889" b="59410"/>
        <a:stretch>
          <a:fillRect/>
        </a:stretch>
      </xdr:blipFill>
      <xdr:spPr bwMode="auto">
        <a:xfrm>
          <a:off x="19050" y="2981324"/>
          <a:ext cx="302452" cy="184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19050</xdr:colOff>
      <xdr:row>16</xdr:row>
      <xdr:rowOff>3174</xdr:rowOff>
    </xdr:from>
    <xdr:to>
      <xdr:col>0</xdr:col>
      <xdr:colOff>321502</xdr:colOff>
      <xdr:row>17</xdr:row>
      <xdr:rowOff>9524</xdr:rowOff>
    </xdr:to>
    <xdr:pic>
      <xdr:nvPicPr>
        <xdr:cNvPr id="12" name="Picture 347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t="59041" b="29520"/>
        <a:stretch>
          <a:fillRect/>
        </a:stretch>
      </xdr:blipFill>
      <xdr:spPr bwMode="auto">
        <a:xfrm>
          <a:off x="19050" y="3165474"/>
          <a:ext cx="302452" cy="1968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11</xdr:col>
      <xdr:colOff>0</xdr:colOff>
      <xdr:row>12</xdr:row>
      <xdr:rowOff>9525</xdr:rowOff>
    </xdr:from>
    <xdr:to>
      <xdr:col>12</xdr:col>
      <xdr:colOff>9525</xdr:colOff>
      <xdr:row>19</xdr:row>
      <xdr:rowOff>28575</xdr:rowOff>
    </xdr:to>
    <xdr:pic>
      <xdr:nvPicPr>
        <xdr:cNvPr id="2" name="Picture 58" descr="http://intercentres.cult.gva.es/cpvergedelfonament/educacionfisica/Hot%20potatoes%20ejercicios/imagenes/copa-fif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67250" y="2400300"/>
          <a:ext cx="1000125" cy="1219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104774</xdr:colOff>
      <xdr:row>2</xdr:row>
      <xdr:rowOff>9525</xdr:rowOff>
    </xdr:from>
    <xdr:to>
      <xdr:col>9</xdr:col>
      <xdr:colOff>171449</xdr:colOff>
      <xdr:row>8</xdr:row>
      <xdr:rowOff>186462</xdr:rowOff>
    </xdr:to>
    <xdr:pic>
      <xdr:nvPicPr>
        <xdr:cNvPr id="3" name="Picture 88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71849" y="400050"/>
          <a:ext cx="1057275" cy="136756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2</xdr:colOff>
      <xdr:row>14</xdr:row>
      <xdr:rowOff>0</xdr:rowOff>
    </xdr:from>
    <xdr:to>
      <xdr:col>0</xdr:col>
      <xdr:colOff>306548</xdr:colOff>
      <xdr:row>15</xdr:row>
      <xdr:rowOff>12699</xdr:rowOff>
    </xdr:to>
    <xdr:pic>
      <xdr:nvPicPr>
        <xdr:cNvPr id="8" name="Picture 350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b="88406"/>
        <a:stretch>
          <a:fillRect/>
        </a:stretch>
      </xdr:blipFill>
      <xdr:spPr bwMode="auto">
        <a:xfrm>
          <a:off x="2" y="2781300"/>
          <a:ext cx="306546" cy="20319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6350</xdr:colOff>
      <xdr:row>17</xdr:row>
      <xdr:rowOff>19049</xdr:rowOff>
    </xdr:from>
    <xdr:to>
      <xdr:col>0</xdr:col>
      <xdr:colOff>312896</xdr:colOff>
      <xdr:row>18</xdr:row>
      <xdr:rowOff>31748</xdr:rowOff>
    </xdr:to>
    <xdr:pic>
      <xdr:nvPicPr>
        <xdr:cNvPr id="9" name="Picture 350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t="88406"/>
        <a:stretch>
          <a:fillRect/>
        </a:stretch>
      </xdr:blipFill>
      <xdr:spPr bwMode="auto">
        <a:xfrm>
          <a:off x="6350" y="3371849"/>
          <a:ext cx="306546" cy="20319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0</xdr:colOff>
      <xdr:row>16</xdr:row>
      <xdr:rowOff>12699</xdr:rowOff>
    </xdr:from>
    <xdr:to>
      <xdr:col>0</xdr:col>
      <xdr:colOff>306546</xdr:colOff>
      <xdr:row>17</xdr:row>
      <xdr:rowOff>25399</xdr:rowOff>
    </xdr:to>
    <xdr:pic>
      <xdr:nvPicPr>
        <xdr:cNvPr id="10" name="Picture 350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t="59058" b="29348"/>
        <a:stretch>
          <a:fillRect/>
        </a:stretch>
      </xdr:blipFill>
      <xdr:spPr bwMode="auto">
        <a:xfrm>
          <a:off x="0" y="3174999"/>
          <a:ext cx="306546" cy="2032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0</xdr:colOff>
      <xdr:row>15</xdr:row>
      <xdr:rowOff>12699</xdr:rowOff>
    </xdr:from>
    <xdr:to>
      <xdr:col>0</xdr:col>
      <xdr:colOff>306546</xdr:colOff>
      <xdr:row>16</xdr:row>
      <xdr:rowOff>19049</xdr:rowOff>
    </xdr:to>
    <xdr:pic>
      <xdr:nvPicPr>
        <xdr:cNvPr id="11" name="Picture 350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t="29710" b="59058"/>
        <a:stretch>
          <a:fillRect/>
        </a:stretch>
      </xdr:blipFill>
      <xdr:spPr bwMode="auto">
        <a:xfrm>
          <a:off x="0" y="2984499"/>
          <a:ext cx="306546" cy="1968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11</xdr:col>
      <xdr:colOff>0</xdr:colOff>
      <xdr:row>12</xdr:row>
      <xdr:rowOff>9525</xdr:rowOff>
    </xdr:from>
    <xdr:to>
      <xdr:col>12</xdr:col>
      <xdr:colOff>9525</xdr:colOff>
      <xdr:row>19</xdr:row>
      <xdr:rowOff>28575</xdr:rowOff>
    </xdr:to>
    <xdr:pic>
      <xdr:nvPicPr>
        <xdr:cNvPr id="2" name="Picture 58" descr="http://intercentres.cult.gva.es/cpvergedelfonament/educacionfisica/Hot%20potatoes%20ejercicios/imagenes/copa-fif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67250" y="2400300"/>
          <a:ext cx="1000125" cy="1219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104774</xdr:colOff>
      <xdr:row>2</xdr:row>
      <xdr:rowOff>9525</xdr:rowOff>
    </xdr:from>
    <xdr:to>
      <xdr:col>9</xdr:col>
      <xdr:colOff>171449</xdr:colOff>
      <xdr:row>8</xdr:row>
      <xdr:rowOff>186462</xdr:rowOff>
    </xdr:to>
    <xdr:pic>
      <xdr:nvPicPr>
        <xdr:cNvPr id="3" name="Picture 88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71849" y="400050"/>
          <a:ext cx="1057275" cy="136756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1</xdr:colOff>
      <xdr:row>14</xdr:row>
      <xdr:rowOff>0</xdr:rowOff>
    </xdr:from>
    <xdr:to>
      <xdr:col>0</xdr:col>
      <xdr:colOff>282630</xdr:colOff>
      <xdr:row>15</xdr:row>
      <xdr:rowOff>6350</xdr:rowOff>
    </xdr:to>
    <xdr:pic>
      <xdr:nvPicPr>
        <xdr:cNvPr id="8" name="Picture 362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b="88168"/>
        <a:stretch>
          <a:fillRect/>
        </a:stretch>
      </xdr:blipFill>
      <xdr:spPr bwMode="auto">
        <a:xfrm>
          <a:off x="1" y="2781300"/>
          <a:ext cx="282629" cy="1968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0</xdr:colOff>
      <xdr:row>16</xdr:row>
      <xdr:rowOff>171450</xdr:rowOff>
    </xdr:from>
    <xdr:to>
      <xdr:col>0</xdr:col>
      <xdr:colOff>282629</xdr:colOff>
      <xdr:row>17</xdr:row>
      <xdr:rowOff>171450</xdr:rowOff>
    </xdr:to>
    <xdr:pic>
      <xdr:nvPicPr>
        <xdr:cNvPr id="9" name="Picture 362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t="88550"/>
        <a:stretch>
          <a:fillRect/>
        </a:stretch>
      </xdr:blipFill>
      <xdr:spPr bwMode="auto">
        <a:xfrm>
          <a:off x="0" y="3333750"/>
          <a:ext cx="282629" cy="1905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0</xdr:colOff>
      <xdr:row>15</xdr:row>
      <xdr:rowOff>184150</xdr:rowOff>
    </xdr:from>
    <xdr:to>
      <xdr:col>0</xdr:col>
      <xdr:colOff>282629</xdr:colOff>
      <xdr:row>16</xdr:row>
      <xdr:rowOff>177800</xdr:rowOff>
    </xdr:to>
    <xdr:pic>
      <xdr:nvPicPr>
        <xdr:cNvPr id="10" name="Picture 362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t="59542" b="29389"/>
        <a:stretch>
          <a:fillRect/>
        </a:stretch>
      </xdr:blipFill>
      <xdr:spPr bwMode="auto">
        <a:xfrm>
          <a:off x="0" y="3155950"/>
          <a:ext cx="282629" cy="184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282629</xdr:colOff>
      <xdr:row>15</xdr:row>
      <xdr:rowOff>184150</xdr:rowOff>
    </xdr:to>
    <xdr:pic>
      <xdr:nvPicPr>
        <xdr:cNvPr id="11" name="Picture 362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t="29771" b="59160"/>
        <a:stretch>
          <a:fillRect/>
        </a:stretch>
      </xdr:blipFill>
      <xdr:spPr bwMode="auto">
        <a:xfrm>
          <a:off x="0" y="2971800"/>
          <a:ext cx="282629" cy="184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11</xdr:col>
      <xdr:colOff>0</xdr:colOff>
      <xdr:row>12</xdr:row>
      <xdr:rowOff>9525</xdr:rowOff>
    </xdr:from>
    <xdr:to>
      <xdr:col>12</xdr:col>
      <xdr:colOff>9525</xdr:colOff>
      <xdr:row>19</xdr:row>
      <xdr:rowOff>28575</xdr:rowOff>
    </xdr:to>
    <xdr:pic>
      <xdr:nvPicPr>
        <xdr:cNvPr id="2" name="Picture 58" descr="http://intercentres.cult.gva.es/cpvergedelfonament/educacionfisica/Hot%20potatoes%20ejercicios/imagenes/copa-fif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67250" y="2400300"/>
          <a:ext cx="1000125" cy="1219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104774</xdr:colOff>
      <xdr:row>2</xdr:row>
      <xdr:rowOff>9525</xdr:rowOff>
    </xdr:from>
    <xdr:to>
      <xdr:col>9</xdr:col>
      <xdr:colOff>171449</xdr:colOff>
      <xdr:row>8</xdr:row>
      <xdr:rowOff>186462</xdr:rowOff>
    </xdr:to>
    <xdr:pic>
      <xdr:nvPicPr>
        <xdr:cNvPr id="3" name="Picture 88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71849" y="400050"/>
          <a:ext cx="1057275" cy="136756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2</xdr:colOff>
      <xdr:row>14</xdr:row>
      <xdr:rowOff>0</xdr:rowOff>
    </xdr:from>
    <xdr:to>
      <xdr:col>0</xdr:col>
      <xdr:colOff>289452</xdr:colOff>
      <xdr:row>15</xdr:row>
      <xdr:rowOff>6348</xdr:rowOff>
    </xdr:to>
    <xdr:pic>
      <xdr:nvPicPr>
        <xdr:cNvPr id="4" name="Picture 362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b="88433"/>
        <a:stretch>
          <a:fillRect/>
        </a:stretch>
      </xdr:blipFill>
      <xdr:spPr bwMode="auto">
        <a:xfrm>
          <a:off x="2" y="2781300"/>
          <a:ext cx="289450" cy="19684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0</xdr:colOff>
      <xdr:row>14</xdr:row>
      <xdr:rowOff>190498</xdr:rowOff>
    </xdr:from>
    <xdr:to>
      <xdr:col>0</xdr:col>
      <xdr:colOff>289450</xdr:colOff>
      <xdr:row>15</xdr:row>
      <xdr:rowOff>184148</xdr:rowOff>
    </xdr:to>
    <xdr:pic>
      <xdr:nvPicPr>
        <xdr:cNvPr id="5" name="Picture 362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t="30224" b="58955"/>
        <a:stretch>
          <a:fillRect/>
        </a:stretch>
      </xdr:blipFill>
      <xdr:spPr bwMode="auto">
        <a:xfrm>
          <a:off x="0" y="2971798"/>
          <a:ext cx="289450" cy="184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0</xdr:colOff>
      <xdr:row>15</xdr:row>
      <xdr:rowOff>177798</xdr:rowOff>
    </xdr:from>
    <xdr:to>
      <xdr:col>0</xdr:col>
      <xdr:colOff>289450</xdr:colOff>
      <xdr:row>16</xdr:row>
      <xdr:rowOff>190498</xdr:rowOff>
    </xdr:to>
    <xdr:pic>
      <xdr:nvPicPr>
        <xdr:cNvPr id="6" name="Picture 362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t="58582" b="29478"/>
        <a:stretch>
          <a:fillRect/>
        </a:stretch>
      </xdr:blipFill>
      <xdr:spPr bwMode="auto">
        <a:xfrm>
          <a:off x="0" y="3149598"/>
          <a:ext cx="289450" cy="2032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0</xdr:colOff>
      <xdr:row>16</xdr:row>
      <xdr:rowOff>190498</xdr:rowOff>
    </xdr:from>
    <xdr:to>
      <xdr:col>0</xdr:col>
      <xdr:colOff>289450</xdr:colOff>
      <xdr:row>18</xdr:row>
      <xdr:rowOff>6346</xdr:rowOff>
    </xdr:to>
    <xdr:pic>
      <xdr:nvPicPr>
        <xdr:cNvPr id="7" name="Picture 362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t="88433"/>
        <a:stretch>
          <a:fillRect/>
        </a:stretch>
      </xdr:blipFill>
      <xdr:spPr bwMode="auto">
        <a:xfrm>
          <a:off x="0" y="3352798"/>
          <a:ext cx="289450" cy="19684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11</xdr:col>
      <xdr:colOff>0</xdr:colOff>
      <xdr:row>12</xdr:row>
      <xdr:rowOff>9525</xdr:rowOff>
    </xdr:from>
    <xdr:to>
      <xdr:col>12</xdr:col>
      <xdr:colOff>9525</xdr:colOff>
      <xdr:row>19</xdr:row>
      <xdr:rowOff>28575</xdr:rowOff>
    </xdr:to>
    <xdr:pic>
      <xdr:nvPicPr>
        <xdr:cNvPr id="2" name="Picture 58" descr="http://intercentres.cult.gva.es/cpvergedelfonament/educacionfisica/Hot%20potatoes%20ejercicios/imagenes/copa-fif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67250" y="2400300"/>
          <a:ext cx="1000125" cy="1219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104774</xdr:colOff>
      <xdr:row>2</xdr:row>
      <xdr:rowOff>9525</xdr:rowOff>
    </xdr:from>
    <xdr:to>
      <xdr:col>9</xdr:col>
      <xdr:colOff>171449</xdr:colOff>
      <xdr:row>8</xdr:row>
      <xdr:rowOff>186462</xdr:rowOff>
    </xdr:to>
    <xdr:pic>
      <xdr:nvPicPr>
        <xdr:cNvPr id="3" name="Picture 88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71849" y="400050"/>
          <a:ext cx="1057275" cy="136756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1</xdr:colOff>
      <xdr:row>14</xdr:row>
      <xdr:rowOff>0</xdr:rowOff>
    </xdr:from>
    <xdr:to>
      <xdr:col>0</xdr:col>
      <xdr:colOff>292696</xdr:colOff>
      <xdr:row>15</xdr:row>
      <xdr:rowOff>6349</xdr:rowOff>
    </xdr:to>
    <xdr:pic>
      <xdr:nvPicPr>
        <xdr:cNvPr id="4" name="Picture 362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b="88346"/>
        <a:stretch>
          <a:fillRect/>
        </a:stretch>
      </xdr:blipFill>
      <xdr:spPr bwMode="auto">
        <a:xfrm>
          <a:off x="1" y="2781300"/>
          <a:ext cx="292695" cy="196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0</xdr:colOff>
      <xdr:row>14</xdr:row>
      <xdr:rowOff>184149</xdr:rowOff>
    </xdr:from>
    <xdr:to>
      <xdr:col>0</xdr:col>
      <xdr:colOff>292695</xdr:colOff>
      <xdr:row>16</xdr:row>
      <xdr:rowOff>6349</xdr:rowOff>
    </xdr:to>
    <xdr:pic>
      <xdr:nvPicPr>
        <xdr:cNvPr id="5" name="Picture 362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t="29323" b="58647"/>
        <a:stretch>
          <a:fillRect/>
        </a:stretch>
      </xdr:blipFill>
      <xdr:spPr bwMode="auto">
        <a:xfrm>
          <a:off x="0" y="2965449"/>
          <a:ext cx="292695" cy="2032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0</xdr:colOff>
      <xdr:row>16</xdr:row>
      <xdr:rowOff>177799</xdr:rowOff>
    </xdr:from>
    <xdr:to>
      <xdr:col>0</xdr:col>
      <xdr:colOff>292695</xdr:colOff>
      <xdr:row>17</xdr:row>
      <xdr:rowOff>184148</xdr:rowOff>
    </xdr:to>
    <xdr:pic>
      <xdr:nvPicPr>
        <xdr:cNvPr id="6" name="Picture 362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t="88346"/>
        <a:stretch>
          <a:fillRect/>
        </a:stretch>
      </xdr:blipFill>
      <xdr:spPr bwMode="auto">
        <a:xfrm>
          <a:off x="0" y="3340099"/>
          <a:ext cx="292695" cy="196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0</xdr:colOff>
      <xdr:row>15</xdr:row>
      <xdr:rowOff>184149</xdr:rowOff>
    </xdr:from>
    <xdr:to>
      <xdr:col>0</xdr:col>
      <xdr:colOff>292695</xdr:colOff>
      <xdr:row>16</xdr:row>
      <xdr:rowOff>190499</xdr:rowOff>
    </xdr:to>
    <xdr:pic>
      <xdr:nvPicPr>
        <xdr:cNvPr id="7" name="Picture 362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t="59023" b="29323"/>
        <a:stretch>
          <a:fillRect/>
        </a:stretch>
      </xdr:blipFill>
      <xdr:spPr bwMode="auto">
        <a:xfrm>
          <a:off x="0" y="3155949"/>
          <a:ext cx="292695" cy="1968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11</xdr:col>
      <xdr:colOff>0</xdr:colOff>
      <xdr:row>12</xdr:row>
      <xdr:rowOff>9525</xdr:rowOff>
    </xdr:from>
    <xdr:to>
      <xdr:col>12</xdr:col>
      <xdr:colOff>9525</xdr:colOff>
      <xdr:row>19</xdr:row>
      <xdr:rowOff>28575</xdr:rowOff>
    </xdr:to>
    <xdr:pic>
      <xdr:nvPicPr>
        <xdr:cNvPr id="2" name="Picture 58" descr="http://intercentres.cult.gva.es/cpvergedelfonament/educacionfisica/Hot%20potatoes%20ejercicios/imagenes/copa-fif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67250" y="2400300"/>
          <a:ext cx="1000125" cy="1219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104774</xdr:colOff>
      <xdr:row>2</xdr:row>
      <xdr:rowOff>9525</xdr:rowOff>
    </xdr:from>
    <xdr:to>
      <xdr:col>9</xdr:col>
      <xdr:colOff>171449</xdr:colOff>
      <xdr:row>8</xdr:row>
      <xdr:rowOff>186462</xdr:rowOff>
    </xdr:to>
    <xdr:pic>
      <xdr:nvPicPr>
        <xdr:cNvPr id="3" name="Picture 88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71849" y="400050"/>
          <a:ext cx="1057275" cy="136756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2</xdr:colOff>
      <xdr:row>14</xdr:row>
      <xdr:rowOff>0</xdr:rowOff>
    </xdr:from>
    <xdr:to>
      <xdr:col>0</xdr:col>
      <xdr:colOff>289451</xdr:colOff>
      <xdr:row>15</xdr:row>
      <xdr:rowOff>6349</xdr:rowOff>
    </xdr:to>
    <xdr:pic>
      <xdr:nvPicPr>
        <xdr:cNvPr id="4" name="Picture 362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b="88433"/>
        <a:stretch>
          <a:fillRect/>
        </a:stretch>
      </xdr:blipFill>
      <xdr:spPr bwMode="auto">
        <a:xfrm>
          <a:off x="2" y="2781300"/>
          <a:ext cx="289449" cy="196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0</xdr:colOff>
      <xdr:row>15</xdr:row>
      <xdr:rowOff>6349</xdr:rowOff>
    </xdr:from>
    <xdr:to>
      <xdr:col>0</xdr:col>
      <xdr:colOff>289449</xdr:colOff>
      <xdr:row>16</xdr:row>
      <xdr:rowOff>12699</xdr:rowOff>
    </xdr:to>
    <xdr:pic>
      <xdr:nvPicPr>
        <xdr:cNvPr id="5" name="Picture 362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t="29478" b="58955"/>
        <a:stretch>
          <a:fillRect/>
        </a:stretch>
      </xdr:blipFill>
      <xdr:spPr bwMode="auto">
        <a:xfrm>
          <a:off x="0" y="2978149"/>
          <a:ext cx="289449" cy="1968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0</xdr:colOff>
      <xdr:row>16</xdr:row>
      <xdr:rowOff>6349</xdr:rowOff>
    </xdr:from>
    <xdr:to>
      <xdr:col>0</xdr:col>
      <xdr:colOff>289449</xdr:colOff>
      <xdr:row>17</xdr:row>
      <xdr:rowOff>6349</xdr:rowOff>
    </xdr:to>
    <xdr:pic>
      <xdr:nvPicPr>
        <xdr:cNvPr id="6" name="Picture 362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t="58955" b="29851"/>
        <a:stretch>
          <a:fillRect/>
        </a:stretch>
      </xdr:blipFill>
      <xdr:spPr bwMode="auto">
        <a:xfrm>
          <a:off x="0" y="3168649"/>
          <a:ext cx="289449" cy="1905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0</xdr:colOff>
      <xdr:row>16</xdr:row>
      <xdr:rowOff>190499</xdr:rowOff>
    </xdr:from>
    <xdr:to>
      <xdr:col>0</xdr:col>
      <xdr:colOff>289449</xdr:colOff>
      <xdr:row>18</xdr:row>
      <xdr:rowOff>6348</xdr:rowOff>
    </xdr:to>
    <xdr:pic>
      <xdr:nvPicPr>
        <xdr:cNvPr id="7" name="Picture 362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t="88433"/>
        <a:stretch>
          <a:fillRect/>
        </a:stretch>
      </xdr:blipFill>
      <xdr:spPr bwMode="auto">
        <a:xfrm>
          <a:off x="0" y="3352799"/>
          <a:ext cx="289449" cy="196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11</xdr:col>
      <xdr:colOff>0</xdr:colOff>
      <xdr:row>12</xdr:row>
      <xdr:rowOff>9525</xdr:rowOff>
    </xdr:from>
    <xdr:to>
      <xdr:col>12</xdr:col>
      <xdr:colOff>9525</xdr:colOff>
      <xdr:row>19</xdr:row>
      <xdr:rowOff>28575</xdr:rowOff>
    </xdr:to>
    <xdr:pic>
      <xdr:nvPicPr>
        <xdr:cNvPr id="2" name="Picture 58" descr="http://intercentres.cult.gva.es/cpvergedelfonament/educacionfisica/Hot%20potatoes%20ejercicios/imagenes/copa-fif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67250" y="2400300"/>
          <a:ext cx="1000125" cy="1219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104774</xdr:colOff>
      <xdr:row>2</xdr:row>
      <xdr:rowOff>9525</xdr:rowOff>
    </xdr:from>
    <xdr:to>
      <xdr:col>9</xdr:col>
      <xdr:colOff>171449</xdr:colOff>
      <xdr:row>8</xdr:row>
      <xdr:rowOff>186462</xdr:rowOff>
    </xdr:to>
    <xdr:pic>
      <xdr:nvPicPr>
        <xdr:cNvPr id="3" name="Picture 88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71849" y="400050"/>
          <a:ext cx="1057275" cy="136756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309157</xdr:colOff>
      <xdr:row>15</xdr:row>
      <xdr:rowOff>0</xdr:rowOff>
    </xdr:to>
    <xdr:pic>
      <xdr:nvPicPr>
        <xdr:cNvPr id="8" name="Picture 365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b="89130"/>
        <a:stretch>
          <a:fillRect/>
        </a:stretch>
      </xdr:blipFill>
      <xdr:spPr bwMode="auto">
        <a:xfrm>
          <a:off x="0" y="2781300"/>
          <a:ext cx="309157" cy="1905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309157</xdr:colOff>
      <xdr:row>16</xdr:row>
      <xdr:rowOff>12700</xdr:rowOff>
    </xdr:to>
    <xdr:pic>
      <xdr:nvPicPr>
        <xdr:cNvPr id="9" name="Picture 365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t="29348" b="59058"/>
        <a:stretch>
          <a:fillRect/>
        </a:stretch>
      </xdr:blipFill>
      <xdr:spPr bwMode="auto">
        <a:xfrm>
          <a:off x="0" y="2971800"/>
          <a:ext cx="309157" cy="2032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0</xdr:colOff>
      <xdr:row>16</xdr:row>
      <xdr:rowOff>6350</xdr:rowOff>
    </xdr:from>
    <xdr:to>
      <xdr:col>0</xdr:col>
      <xdr:colOff>309157</xdr:colOff>
      <xdr:row>17</xdr:row>
      <xdr:rowOff>12700</xdr:rowOff>
    </xdr:to>
    <xdr:pic>
      <xdr:nvPicPr>
        <xdr:cNvPr id="10" name="Picture 365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t="59058" b="29710"/>
        <a:stretch>
          <a:fillRect/>
        </a:stretch>
      </xdr:blipFill>
      <xdr:spPr bwMode="auto">
        <a:xfrm>
          <a:off x="0" y="3168650"/>
          <a:ext cx="309157" cy="1968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0</xdr:colOff>
      <xdr:row>17</xdr:row>
      <xdr:rowOff>6350</xdr:rowOff>
    </xdr:from>
    <xdr:to>
      <xdr:col>0</xdr:col>
      <xdr:colOff>309157</xdr:colOff>
      <xdr:row>18</xdr:row>
      <xdr:rowOff>6350</xdr:rowOff>
    </xdr:to>
    <xdr:pic>
      <xdr:nvPicPr>
        <xdr:cNvPr id="11" name="Picture 365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t="89130"/>
        <a:stretch>
          <a:fillRect/>
        </a:stretch>
      </xdr:blipFill>
      <xdr:spPr bwMode="auto">
        <a:xfrm>
          <a:off x="0" y="3359150"/>
          <a:ext cx="309157" cy="1905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11</xdr:col>
      <xdr:colOff>0</xdr:colOff>
      <xdr:row>12</xdr:row>
      <xdr:rowOff>9525</xdr:rowOff>
    </xdr:from>
    <xdr:to>
      <xdr:col>12</xdr:col>
      <xdr:colOff>9525</xdr:colOff>
      <xdr:row>19</xdr:row>
      <xdr:rowOff>28575</xdr:rowOff>
    </xdr:to>
    <xdr:pic>
      <xdr:nvPicPr>
        <xdr:cNvPr id="2" name="Picture 58" descr="http://intercentres.cult.gva.es/cpvergedelfonament/educacionfisica/Hot%20potatoes%20ejercicios/imagenes/copa-fif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67250" y="2400300"/>
          <a:ext cx="1000125" cy="1219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104774</xdr:colOff>
      <xdr:row>2</xdr:row>
      <xdr:rowOff>9525</xdr:rowOff>
    </xdr:from>
    <xdr:to>
      <xdr:col>9</xdr:col>
      <xdr:colOff>171449</xdr:colOff>
      <xdr:row>8</xdr:row>
      <xdr:rowOff>186462</xdr:rowOff>
    </xdr:to>
    <xdr:pic>
      <xdr:nvPicPr>
        <xdr:cNvPr id="3" name="Picture 88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71849" y="400050"/>
          <a:ext cx="1057275" cy="136756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6350</xdr:colOff>
      <xdr:row>14</xdr:row>
      <xdr:rowOff>0</xdr:rowOff>
    </xdr:from>
    <xdr:to>
      <xdr:col>0</xdr:col>
      <xdr:colOff>301625</xdr:colOff>
      <xdr:row>15</xdr:row>
      <xdr:rowOff>6350</xdr:rowOff>
    </xdr:to>
    <xdr:pic>
      <xdr:nvPicPr>
        <xdr:cNvPr id="4" name="Picture 346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b="88420"/>
        <a:stretch>
          <a:fillRect/>
        </a:stretch>
      </xdr:blipFill>
      <xdr:spPr bwMode="auto">
        <a:xfrm>
          <a:off x="6350" y="2781300"/>
          <a:ext cx="295275" cy="1968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0</xdr:colOff>
      <xdr:row>14</xdr:row>
      <xdr:rowOff>184150</xdr:rowOff>
    </xdr:from>
    <xdr:to>
      <xdr:col>0</xdr:col>
      <xdr:colOff>311150</xdr:colOff>
      <xdr:row>16</xdr:row>
      <xdr:rowOff>1941</xdr:rowOff>
    </xdr:to>
    <xdr:pic>
      <xdr:nvPicPr>
        <xdr:cNvPr id="5" name="Picture 346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t="29603" b="59326"/>
        <a:stretch>
          <a:fillRect/>
        </a:stretch>
      </xdr:blipFill>
      <xdr:spPr bwMode="auto">
        <a:xfrm>
          <a:off x="0" y="2965450"/>
          <a:ext cx="311150" cy="19879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0</xdr:colOff>
      <xdr:row>15</xdr:row>
      <xdr:rowOff>190499</xdr:rowOff>
    </xdr:from>
    <xdr:to>
      <xdr:col>0</xdr:col>
      <xdr:colOff>317500</xdr:colOff>
      <xdr:row>17</xdr:row>
      <xdr:rowOff>16756</xdr:rowOff>
    </xdr:to>
    <xdr:pic>
      <xdr:nvPicPr>
        <xdr:cNvPr id="6" name="Picture 347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t="58965" b="29723"/>
        <a:stretch>
          <a:fillRect/>
        </a:stretch>
      </xdr:blipFill>
      <xdr:spPr bwMode="auto">
        <a:xfrm>
          <a:off x="0" y="3162299"/>
          <a:ext cx="317500" cy="207257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1</xdr:colOff>
      <xdr:row>17</xdr:row>
      <xdr:rowOff>12699</xdr:rowOff>
    </xdr:from>
    <xdr:to>
      <xdr:col>0</xdr:col>
      <xdr:colOff>317501</xdr:colOff>
      <xdr:row>18</xdr:row>
      <xdr:rowOff>32406</xdr:rowOff>
    </xdr:to>
    <xdr:pic>
      <xdr:nvPicPr>
        <xdr:cNvPr id="7" name="Picture 347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t="88406"/>
        <a:stretch>
          <a:fillRect/>
        </a:stretch>
      </xdr:blipFill>
      <xdr:spPr bwMode="auto">
        <a:xfrm>
          <a:off x="1" y="3365499"/>
          <a:ext cx="317500" cy="210207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asilvat@prodigy.net.mx" TargetMode="External"/><Relationship Id="rId1" Type="http://schemas.openxmlformats.org/officeDocument/2006/relationships/hyperlink" Target="http://www.valledesantiago.net/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24"/>
  <sheetViews>
    <sheetView showGridLines="0" showRowColHeaders="0" tabSelected="1" zoomScale="110" zoomScaleNormal="110" workbookViewId="0">
      <selection activeCell="B18" sqref="B18:C19"/>
    </sheetView>
  </sheetViews>
  <sheetFormatPr baseColWidth="10" defaultRowHeight="15"/>
  <cols>
    <col min="1" max="1" width="2.21875" customWidth="1"/>
    <col min="2" max="2" width="3.88671875" customWidth="1"/>
    <col min="4" max="4" width="1.6640625" customWidth="1"/>
    <col min="5" max="5" width="3.88671875" customWidth="1"/>
    <col min="7" max="7" width="1.6640625" customWidth="1"/>
    <col min="8" max="8" width="3.88671875" customWidth="1"/>
    <col min="10" max="10" width="1.6640625" customWidth="1"/>
    <col min="11" max="11" width="3.88671875" customWidth="1"/>
    <col min="13" max="13" width="1.109375" customWidth="1"/>
    <col min="14" max="14" width="3.88671875" customWidth="1"/>
    <col min="16" max="16" width="1.6640625" customWidth="1"/>
    <col min="17" max="17" width="3.88671875" customWidth="1"/>
    <col min="18" max="18" width="11.5546875" customWidth="1"/>
    <col min="19" max="19" width="1.6640625" customWidth="1"/>
    <col min="20" max="20" width="3.88671875" customWidth="1"/>
    <col min="22" max="22" width="1.6640625" customWidth="1"/>
    <col min="23" max="23" width="3.88671875" customWidth="1"/>
  </cols>
  <sheetData>
    <row r="1" spans="2:22" ht="3.75" customHeight="1" thickBot="1"/>
    <row r="2" spans="2:22" ht="21" thickBot="1">
      <c r="B2" s="36" t="s">
        <v>104</v>
      </c>
      <c r="C2" s="37"/>
      <c r="D2" s="37"/>
      <c r="E2" s="37"/>
      <c r="F2" s="37"/>
      <c r="G2" s="37"/>
      <c r="H2" s="37"/>
      <c r="I2" s="37"/>
      <c r="J2" s="37"/>
      <c r="K2" s="37"/>
      <c r="L2" s="38"/>
      <c r="N2" s="18"/>
    </row>
    <row r="3" spans="2:22" ht="3.75" customHeight="1">
      <c r="N3" s="18"/>
    </row>
    <row r="4" spans="2:22" ht="11.25" customHeight="1">
      <c r="B4" s="39" t="s">
        <v>123</v>
      </c>
      <c r="C4" s="40"/>
      <c r="D4" s="40"/>
      <c r="E4" s="40"/>
      <c r="F4" s="40"/>
      <c r="G4" s="40"/>
      <c r="H4" s="40"/>
      <c r="I4" s="40"/>
      <c r="J4" s="40"/>
      <c r="K4" s="40"/>
      <c r="L4" s="41"/>
      <c r="N4" s="18"/>
    </row>
    <row r="5" spans="2:22" ht="3.75" customHeight="1">
      <c r="N5" s="18"/>
    </row>
    <row r="6" spans="2:22" ht="15.75">
      <c r="B6" s="1"/>
      <c r="C6" s="21" t="s">
        <v>0</v>
      </c>
      <c r="D6" s="2"/>
      <c r="E6" s="6"/>
      <c r="F6" s="21" t="s">
        <v>1</v>
      </c>
      <c r="G6" s="2"/>
      <c r="H6" s="6"/>
      <c r="I6" s="21" t="s">
        <v>2</v>
      </c>
      <c r="J6" s="2"/>
      <c r="K6" s="6"/>
      <c r="L6" s="21" t="s">
        <v>3</v>
      </c>
      <c r="M6" s="2"/>
      <c r="N6" s="18"/>
      <c r="P6" s="2"/>
      <c r="S6" s="2"/>
      <c r="V6" s="2"/>
    </row>
    <row r="7" spans="2:22">
      <c r="C7" s="3" t="s">
        <v>35</v>
      </c>
      <c r="F7" s="3" t="s">
        <v>36</v>
      </c>
      <c r="I7" s="3" t="s">
        <v>107</v>
      </c>
      <c r="L7" s="3" t="s">
        <v>10</v>
      </c>
      <c r="N7" s="18"/>
    </row>
    <row r="8" spans="2:22">
      <c r="C8" s="3" t="s">
        <v>103</v>
      </c>
      <c r="F8" s="3" t="s">
        <v>34</v>
      </c>
      <c r="I8" s="3" t="s">
        <v>24</v>
      </c>
      <c r="L8" s="3" t="s">
        <v>108</v>
      </c>
      <c r="N8" s="18"/>
    </row>
    <row r="9" spans="2:22">
      <c r="C9" s="3" t="s">
        <v>8</v>
      </c>
      <c r="F9" s="3" t="s">
        <v>40</v>
      </c>
      <c r="I9" s="3" t="s">
        <v>41</v>
      </c>
      <c r="L9" s="3" t="s">
        <v>26</v>
      </c>
      <c r="N9" s="18"/>
    </row>
    <row r="10" spans="2:22">
      <c r="C10" s="3" t="s">
        <v>33</v>
      </c>
      <c r="F10" s="3" t="s">
        <v>28</v>
      </c>
      <c r="I10" s="3" t="s">
        <v>32</v>
      </c>
      <c r="L10" s="3" t="s">
        <v>31</v>
      </c>
      <c r="N10" s="18"/>
    </row>
    <row r="11" spans="2:22">
      <c r="N11" s="18"/>
    </row>
    <row r="12" spans="2:22" ht="15.75">
      <c r="B12" s="6"/>
      <c r="C12" s="21" t="s">
        <v>4</v>
      </c>
      <c r="E12" s="6"/>
      <c r="F12" s="21" t="s">
        <v>5</v>
      </c>
      <c r="H12" s="6"/>
      <c r="I12" s="21" t="s">
        <v>6</v>
      </c>
      <c r="K12" s="6"/>
      <c r="L12" s="21" t="s">
        <v>7</v>
      </c>
      <c r="N12" s="18"/>
    </row>
    <row r="13" spans="2:22">
      <c r="C13" s="3" t="s">
        <v>37</v>
      </c>
      <c r="F13" s="3" t="s">
        <v>22</v>
      </c>
      <c r="I13" s="3" t="s">
        <v>27</v>
      </c>
      <c r="L13" s="3" t="s">
        <v>112</v>
      </c>
      <c r="N13" s="18"/>
    </row>
    <row r="14" spans="2:22">
      <c r="C14" s="3" t="s">
        <v>109</v>
      </c>
      <c r="F14" s="3" t="s">
        <v>110</v>
      </c>
      <c r="I14" s="3" t="s">
        <v>39</v>
      </c>
      <c r="L14" s="3" t="s">
        <v>29</v>
      </c>
      <c r="N14" s="18"/>
    </row>
    <row r="15" spans="2:22">
      <c r="C15" s="3" t="s">
        <v>9</v>
      </c>
      <c r="F15" s="3" t="s">
        <v>111</v>
      </c>
      <c r="I15" s="3" t="s">
        <v>30</v>
      </c>
      <c r="L15" s="3" t="s">
        <v>113</v>
      </c>
      <c r="N15" s="18"/>
    </row>
    <row r="16" spans="2:22">
      <c r="C16" s="3" t="s">
        <v>38</v>
      </c>
      <c r="F16" s="3" t="s">
        <v>23</v>
      </c>
      <c r="I16" s="3" t="s">
        <v>121</v>
      </c>
      <c r="L16" s="3" t="s">
        <v>42</v>
      </c>
      <c r="N16" s="18"/>
    </row>
    <row r="17" spans="2:14" ht="3.75" customHeight="1" thickBot="1">
      <c r="J17" s="11"/>
      <c r="N17" s="18"/>
    </row>
    <row r="18" spans="2:14" ht="15.75">
      <c r="B18" s="42" t="s">
        <v>92</v>
      </c>
      <c r="C18" s="43"/>
      <c r="D18" s="19"/>
      <c r="E18" s="42" t="s">
        <v>93</v>
      </c>
      <c r="F18" s="43"/>
      <c r="G18" s="19"/>
      <c r="H18" s="42" t="s">
        <v>90</v>
      </c>
      <c r="I18" s="43"/>
      <c r="J18" s="20"/>
      <c r="K18" s="42" t="s">
        <v>91</v>
      </c>
      <c r="L18" s="43"/>
      <c r="N18" s="18"/>
    </row>
    <row r="19" spans="2:14" ht="16.5" thickBot="1">
      <c r="B19" s="44"/>
      <c r="C19" s="45"/>
      <c r="D19" s="19"/>
      <c r="E19" s="44"/>
      <c r="F19" s="45"/>
      <c r="G19" s="19"/>
      <c r="H19" s="44"/>
      <c r="I19" s="45"/>
      <c r="J19" s="20"/>
      <c r="K19" s="44"/>
      <c r="L19" s="45"/>
      <c r="N19" s="18"/>
    </row>
    <row r="20" spans="2:14" ht="3.75" customHeight="1">
      <c r="J20" s="11"/>
      <c r="N20" s="18"/>
    </row>
    <row r="21" spans="2:14">
      <c r="B21" s="34" t="s">
        <v>94</v>
      </c>
      <c r="C21" s="34"/>
      <c r="D21" s="34"/>
      <c r="E21" s="34"/>
      <c r="F21" s="34"/>
      <c r="G21" s="34"/>
      <c r="H21" s="34"/>
      <c r="I21" s="27"/>
      <c r="J21" s="12"/>
      <c r="K21" s="12"/>
      <c r="L21" s="12"/>
      <c r="N21" s="18"/>
    </row>
    <row r="22" spans="2:14">
      <c r="B22" s="35" t="s">
        <v>44</v>
      </c>
      <c r="C22" s="35"/>
      <c r="D22" s="35"/>
      <c r="E22" s="35"/>
      <c r="F22" s="35"/>
      <c r="G22" s="35"/>
      <c r="H22" s="35"/>
      <c r="I22" s="26"/>
      <c r="J22" s="11"/>
      <c r="K22" s="11"/>
      <c r="L22" s="11"/>
      <c r="N22" s="18"/>
    </row>
    <row r="23" spans="2:14">
      <c r="B23" s="34" t="s">
        <v>95</v>
      </c>
      <c r="C23" s="34"/>
      <c r="D23" s="34"/>
      <c r="E23" s="34"/>
      <c r="F23" s="34"/>
      <c r="G23" s="34"/>
      <c r="H23" s="34"/>
      <c r="J23" s="11"/>
      <c r="N23" s="18"/>
    </row>
    <row r="24" spans="2:14">
      <c r="B24" s="35" t="s">
        <v>96</v>
      </c>
      <c r="C24" s="35"/>
      <c r="D24" s="35"/>
      <c r="E24" s="35"/>
      <c r="F24" s="35"/>
      <c r="G24" s="35"/>
      <c r="H24" s="35"/>
      <c r="I24" s="18"/>
      <c r="J24" s="18"/>
      <c r="K24" s="18"/>
      <c r="L24" s="18"/>
      <c r="M24" s="18"/>
      <c r="N24" s="18"/>
    </row>
  </sheetData>
  <sheetProtection password="DBED" sheet="1" objects="1" scenarios="1" selectLockedCells="1"/>
  <mergeCells count="10">
    <mergeCell ref="B23:H23"/>
    <mergeCell ref="B24:H24"/>
    <mergeCell ref="B22:H22"/>
    <mergeCell ref="B21:H21"/>
    <mergeCell ref="B2:L2"/>
    <mergeCell ref="B4:L4"/>
    <mergeCell ref="B18:C19"/>
    <mergeCell ref="E18:F19"/>
    <mergeCell ref="H18:I19"/>
    <mergeCell ref="K18:L19"/>
  </mergeCells>
  <hyperlinks>
    <hyperlink ref="C6" location="'GRUPO A'!A1" display="GRUPO A"/>
    <hyperlink ref="F6" location="'GRUPO B'!A1" display="GRUPO B"/>
    <hyperlink ref="I6" location="'GRUPO C'!A1" display="GRUPO C"/>
    <hyperlink ref="L6" location="'GRUPO D'!A1" display="GRUPO D"/>
    <hyperlink ref="C12" location="'GRUPO E'!A1" display="GRUPO E"/>
    <hyperlink ref="F12" location="'GRUPO F'!A1" display="GRUPO F"/>
    <hyperlink ref="I12" location="'GRUPO G'!A1" display="GRUPO G"/>
    <hyperlink ref="L12" location="'GRUPO H'!A1" display="GRUPO H"/>
    <hyperlink ref="B22" r:id="rId1"/>
    <hyperlink ref="B18:C19" location="'FASE 2 - OCTAVOS'!A1" display="FASE 2 DE OCTAVOS DE FINAL"/>
    <hyperlink ref="E18:F19" location="'FASE 3 - CUARTOS'!A1" display="FASE 3 DE CUARTOS DE FINAL"/>
    <hyperlink ref="H18:I19" location="'FASE 4 - SEMIFINALES'!A1" display="FASE 4 DE SEMIFINALES"/>
    <hyperlink ref="K18:L19" location="'FINAL &amp; 3er LUGAR'!A1" display="GRAN FINAL Y 3er LUGAR"/>
    <hyperlink ref="B24" r:id="rId2"/>
  </hyperlinks>
  <pageMargins left="0.7" right="0.7" top="0.75" bottom="0.75" header="0.3" footer="0.3"/>
  <pageSetup orientation="portrait" horizontalDpi="4294967293" verticalDpi="0" r:id="rId3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>
  <dimension ref="B1:V38"/>
  <sheetViews>
    <sheetView showGridLines="0" showRowColHeaders="0" zoomScale="110" zoomScaleNormal="110" workbookViewId="0">
      <selection activeCell="O12" sqref="O12"/>
    </sheetView>
  </sheetViews>
  <sheetFormatPr baseColWidth="10" defaultRowHeight="15"/>
  <cols>
    <col min="1" max="1" width="2.21875" customWidth="1"/>
    <col min="2" max="2" width="3.88671875" customWidth="1"/>
    <col min="4" max="4" width="2.21875" customWidth="1"/>
    <col min="5" max="5" width="3.88671875" customWidth="1"/>
    <col min="7" max="7" width="2.21875" customWidth="1"/>
    <col min="8" max="8" width="3.88671875" customWidth="1"/>
    <col min="10" max="10" width="2.21875" customWidth="1"/>
    <col min="11" max="11" width="3.88671875" customWidth="1"/>
    <col min="13" max="13" width="2.21875" customWidth="1"/>
    <col min="14" max="14" width="3.88671875" customWidth="1"/>
    <col min="16" max="16" width="1.6640625" customWidth="1"/>
    <col min="17" max="17" width="3.88671875" customWidth="1"/>
    <col min="18" max="18" width="11.5546875" customWidth="1"/>
    <col min="19" max="19" width="1.6640625" customWidth="1"/>
    <col min="20" max="20" width="3.88671875" customWidth="1"/>
    <col min="22" max="22" width="1.6640625" customWidth="1"/>
    <col min="23" max="23" width="3.88671875" customWidth="1"/>
  </cols>
  <sheetData>
    <row r="1" spans="2:22" ht="3.75" customHeight="1" thickBot="1"/>
    <row r="2" spans="2:22" ht="21" customHeight="1" thickBot="1">
      <c r="B2" s="36" t="s">
        <v>104</v>
      </c>
      <c r="C2" s="37"/>
      <c r="D2" s="37"/>
      <c r="E2" s="37"/>
      <c r="F2" s="37"/>
      <c r="G2" s="37"/>
      <c r="H2" s="37"/>
      <c r="I2" s="37"/>
      <c r="J2" s="37"/>
      <c r="K2" s="37"/>
      <c r="L2" s="38"/>
    </row>
    <row r="3" spans="2:22" ht="3.75" customHeight="1"/>
    <row r="4" spans="2:22" ht="11.25" customHeight="1">
      <c r="B4" s="39" t="s">
        <v>50</v>
      </c>
      <c r="C4" s="40"/>
      <c r="D4" s="40"/>
      <c r="E4" s="40"/>
      <c r="F4" s="40"/>
      <c r="G4" s="40"/>
      <c r="H4" s="40"/>
      <c r="I4" s="40"/>
      <c r="J4" s="40"/>
      <c r="K4" s="40"/>
      <c r="L4" s="41"/>
    </row>
    <row r="5" spans="2:22" ht="3.75" customHeight="1"/>
    <row r="6" spans="2:22" ht="15.75">
      <c r="B6" s="1"/>
      <c r="C6" s="21" t="s">
        <v>0</v>
      </c>
      <c r="D6" s="2"/>
      <c r="E6" s="6"/>
      <c r="F6" s="21" t="s">
        <v>1</v>
      </c>
      <c r="G6" s="2"/>
      <c r="H6" s="6"/>
      <c r="I6" s="21" t="s">
        <v>2</v>
      </c>
      <c r="J6" s="2"/>
      <c r="K6" s="6"/>
      <c r="L6" s="21" t="s">
        <v>3</v>
      </c>
      <c r="M6" s="2"/>
      <c r="O6" s="49" t="s">
        <v>101</v>
      </c>
      <c r="P6" s="2"/>
      <c r="S6" s="2"/>
      <c r="V6" s="2"/>
    </row>
    <row r="7" spans="2:22">
      <c r="C7" s="3" t="s">
        <v>35</v>
      </c>
      <c r="F7" s="3" t="s">
        <v>36</v>
      </c>
      <c r="I7" s="3" t="s">
        <v>107</v>
      </c>
      <c r="L7" s="3" t="s">
        <v>10</v>
      </c>
      <c r="O7" s="49"/>
    </row>
    <row r="8" spans="2:22">
      <c r="C8" s="3" t="s">
        <v>103</v>
      </c>
      <c r="F8" s="3" t="s">
        <v>34</v>
      </c>
      <c r="I8" s="3" t="s">
        <v>24</v>
      </c>
      <c r="L8" s="3" t="s">
        <v>108</v>
      </c>
      <c r="O8" s="49"/>
    </row>
    <row r="9" spans="2:22" ht="16.5" thickBot="1">
      <c r="C9" s="3" t="s">
        <v>8</v>
      </c>
      <c r="F9" s="3" t="s">
        <v>40</v>
      </c>
      <c r="I9" s="3" t="s">
        <v>41</v>
      </c>
      <c r="L9" s="3" t="s">
        <v>26</v>
      </c>
      <c r="O9" s="25" t="s">
        <v>43</v>
      </c>
    </row>
    <row r="10" spans="2:22" ht="15.75" thickTop="1">
      <c r="C10" s="3" t="s">
        <v>33</v>
      </c>
      <c r="F10" s="3" t="s">
        <v>28</v>
      </c>
      <c r="I10" s="3" t="s">
        <v>32</v>
      </c>
      <c r="L10" s="3" t="s">
        <v>31</v>
      </c>
    </row>
    <row r="11" spans="2:22" ht="3.75" customHeight="1"/>
    <row r="12" spans="2:22" ht="16.5" thickBot="1">
      <c r="B12" s="6"/>
      <c r="C12" s="21" t="s">
        <v>4</v>
      </c>
      <c r="E12" s="6"/>
      <c r="F12" s="21" t="s">
        <v>5</v>
      </c>
      <c r="H12" s="6"/>
      <c r="I12" s="21" t="s">
        <v>6</v>
      </c>
      <c r="K12" s="6"/>
      <c r="L12" s="21" t="s">
        <v>7</v>
      </c>
      <c r="O12" s="29" t="s">
        <v>97</v>
      </c>
    </row>
    <row r="13" spans="2:22" ht="15.75" thickTop="1">
      <c r="C13" s="3" t="s">
        <v>37</v>
      </c>
      <c r="F13" s="3" t="s">
        <v>22</v>
      </c>
      <c r="I13" s="3" t="s">
        <v>27</v>
      </c>
      <c r="L13" s="3" t="s">
        <v>112</v>
      </c>
      <c r="O13" s="28"/>
    </row>
    <row r="14" spans="2:22" ht="15.75" thickBot="1">
      <c r="C14" s="3" t="s">
        <v>109</v>
      </c>
      <c r="F14" s="3" t="s">
        <v>110</v>
      </c>
      <c r="I14" s="3" t="s">
        <v>39</v>
      </c>
      <c r="L14" s="3" t="s">
        <v>29</v>
      </c>
      <c r="O14" s="29" t="s">
        <v>98</v>
      </c>
    </row>
    <row r="15" spans="2:22" ht="15.75" thickTop="1">
      <c r="C15" s="3" t="s">
        <v>9</v>
      </c>
      <c r="F15" s="3" t="s">
        <v>111</v>
      </c>
      <c r="I15" s="3" t="s">
        <v>30</v>
      </c>
      <c r="L15" s="3" t="s">
        <v>113</v>
      </c>
      <c r="O15" s="28"/>
    </row>
    <row r="16" spans="2:22" ht="15.75" thickBot="1">
      <c r="C16" s="3" t="s">
        <v>38</v>
      </c>
      <c r="F16" s="3" t="s">
        <v>23</v>
      </c>
      <c r="I16" s="3" t="s">
        <v>121</v>
      </c>
      <c r="L16" s="3" t="s">
        <v>42</v>
      </c>
      <c r="O16" s="29" t="s">
        <v>99</v>
      </c>
    </row>
    <row r="17" spans="2:13" ht="3.75" customHeight="1" thickTop="1">
      <c r="J17" s="11"/>
    </row>
    <row r="18" spans="2:13">
      <c r="B18" s="58">
        <v>41818</v>
      </c>
      <c r="C18" s="58"/>
      <c r="D18" s="58"/>
      <c r="E18" s="58"/>
      <c r="F18" s="58"/>
      <c r="G18" s="58"/>
      <c r="H18" s="58">
        <v>41819</v>
      </c>
      <c r="I18" s="58"/>
      <c r="J18" s="58"/>
      <c r="K18" s="58"/>
      <c r="L18" s="58"/>
      <c r="M18" s="58"/>
    </row>
    <row r="19" spans="2:13">
      <c r="B19" s="59" t="s">
        <v>124</v>
      </c>
      <c r="C19" s="59"/>
      <c r="D19" s="59"/>
      <c r="E19" s="56" t="s">
        <v>125</v>
      </c>
      <c r="F19" s="56"/>
      <c r="G19" s="56"/>
      <c r="H19" s="59" t="s">
        <v>126</v>
      </c>
      <c r="I19" s="59"/>
      <c r="J19" s="59"/>
      <c r="K19" s="56" t="s">
        <v>127</v>
      </c>
      <c r="L19" s="56"/>
      <c r="M19" s="56"/>
    </row>
    <row r="20" spans="2:13">
      <c r="B20" s="60">
        <v>0.45833333333333331</v>
      </c>
      <c r="C20" s="59"/>
      <c r="D20" s="59"/>
      <c r="E20" s="57">
        <v>0.625</v>
      </c>
      <c r="F20" s="56"/>
      <c r="G20" s="56"/>
      <c r="H20" s="60">
        <v>0.45833333333333331</v>
      </c>
      <c r="I20" s="59"/>
      <c r="J20" s="59"/>
      <c r="K20" s="57">
        <v>0.625</v>
      </c>
      <c r="L20" s="56"/>
      <c r="M20" s="56"/>
    </row>
    <row r="21" spans="2:13" ht="15.75">
      <c r="B21" s="31" t="str">
        <f>'GRUPO A'!I21</f>
        <v>1A</v>
      </c>
      <c r="C21" s="32" t="str">
        <f>'GRUPO A'!D21</f>
        <v>Brasil</v>
      </c>
      <c r="D21" s="24">
        <v>2</v>
      </c>
      <c r="E21" s="15" t="str">
        <f>'GRUPO C'!I21</f>
        <v>1C</v>
      </c>
      <c r="F21" s="16" t="str">
        <f>'GRUPO C'!D21</f>
        <v>Colombia</v>
      </c>
      <c r="G21" s="24">
        <v>2</v>
      </c>
      <c r="H21" s="31" t="str">
        <f>'GRUPO B'!I21</f>
        <v>1B</v>
      </c>
      <c r="I21" s="32" t="str">
        <f>'GRUPO B'!D21</f>
        <v>Holanda</v>
      </c>
      <c r="J21" s="24">
        <v>2</v>
      </c>
      <c r="K21" s="15" t="str">
        <f>'GRUPO D'!I21</f>
        <v>1D</v>
      </c>
      <c r="L21" s="16" t="str">
        <f>'GRUPO D'!D21</f>
        <v>Costa Rica</v>
      </c>
      <c r="M21" s="24">
        <v>6</v>
      </c>
    </row>
    <row r="22" spans="2:13" ht="15.75">
      <c r="B22" s="32" t="str">
        <f>'GRUPO B'!I22</f>
        <v>2B</v>
      </c>
      <c r="C22" s="32" t="str">
        <f>'GRUPO B'!D22</f>
        <v>Chile</v>
      </c>
      <c r="D22" s="24">
        <v>1</v>
      </c>
      <c r="E22" s="16" t="str">
        <f>'GRUPO D'!I22</f>
        <v>2D</v>
      </c>
      <c r="F22" s="16" t="str">
        <f>'GRUPO D'!D22</f>
        <v>Uruguay</v>
      </c>
      <c r="G22" s="24">
        <v>0</v>
      </c>
      <c r="H22" s="32" t="str">
        <f>'GRUPO A'!I22</f>
        <v>2A</v>
      </c>
      <c r="I22" s="32" t="str">
        <f>'GRUPO A'!D22</f>
        <v>México</v>
      </c>
      <c r="J22" s="24">
        <v>1</v>
      </c>
      <c r="K22" s="16" t="str">
        <f>'GRUPO C'!I22</f>
        <v>2C</v>
      </c>
      <c r="L22" s="16" t="str">
        <f>'GRUPO C'!D22</f>
        <v>Grecia</v>
      </c>
      <c r="M22" s="24">
        <v>4</v>
      </c>
    </row>
    <row r="23" spans="2:13" ht="3.75" customHeight="1">
      <c r="B23" t="s">
        <v>51</v>
      </c>
    </row>
    <row r="24" spans="2:13">
      <c r="B24" s="58">
        <v>41820</v>
      </c>
      <c r="C24" s="58"/>
      <c r="D24" s="58"/>
      <c r="E24" s="58"/>
      <c r="F24" s="58"/>
      <c r="G24" s="58"/>
      <c r="H24" s="58">
        <v>41821</v>
      </c>
      <c r="I24" s="58"/>
      <c r="J24" s="58"/>
      <c r="K24" s="58"/>
      <c r="L24" s="58"/>
      <c r="M24" s="58"/>
    </row>
    <row r="25" spans="2:13">
      <c r="B25" s="59" t="s">
        <v>128</v>
      </c>
      <c r="C25" s="59"/>
      <c r="D25" s="59"/>
      <c r="E25" s="56" t="s">
        <v>129</v>
      </c>
      <c r="F25" s="56"/>
      <c r="G25" s="56"/>
      <c r="H25" s="59" t="s">
        <v>130</v>
      </c>
      <c r="I25" s="59"/>
      <c r="J25" s="59"/>
      <c r="K25" s="56" t="s">
        <v>131</v>
      </c>
      <c r="L25" s="56"/>
      <c r="M25" s="56"/>
    </row>
    <row r="26" spans="2:13">
      <c r="B26" s="60">
        <v>0.45833333333333331</v>
      </c>
      <c r="C26" s="59"/>
      <c r="D26" s="59"/>
      <c r="E26" s="57">
        <v>0.625</v>
      </c>
      <c r="F26" s="56"/>
      <c r="G26" s="56"/>
      <c r="H26" s="60">
        <v>0.45833333333333331</v>
      </c>
      <c r="I26" s="59"/>
      <c r="J26" s="59"/>
      <c r="K26" s="57">
        <v>0.625</v>
      </c>
      <c r="L26" s="56"/>
      <c r="M26" s="56"/>
    </row>
    <row r="27" spans="2:13" ht="15.75">
      <c r="B27" s="31" t="str">
        <f>'GRUPO E'!I21</f>
        <v>1E</v>
      </c>
      <c r="C27" s="32" t="str">
        <f>'GRUPO E'!D21</f>
        <v>Francia</v>
      </c>
      <c r="D27" s="24">
        <v>2</v>
      </c>
      <c r="E27" s="15" t="str">
        <f>'GRUPO G'!I21</f>
        <v>1G</v>
      </c>
      <c r="F27" s="16" t="str">
        <f>'GRUPO G'!D21</f>
        <v>Alemania</v>
      </c>
      <c r="G27" s="24">
        <v>2</v>
      </c>
      <c r="H27" s="31" t="str">
        <f>'GRUPO F'!I21</f>
        <v>1F</v>
      </c>
      <c r="I27" s="32" t="str">
        <f>'GRUPO F'!D21</f>
        <v>Argentina</v>
      </c>
      <c r="J27" s="24">
        <v>1</v>
      </c>
      <c r="K27" s="15" t="str">
        <f>'GRUPO H'!I21</f>
        <v>1H</v>
      </c>
      <c r="L27" s="16" t="str">
        <f>'GRUPO H'!D21</f>
        <v>Bélgica</v>
      </c>
      <c r="M27" s="24">
        <v>2</v>
      </c>
    </row>
    <row r="28" spans="2:13" ht="15.75">
      <c r="B28" s="32" t="str">
        <f>'GRUPO F'!I22</f>
        <v>2F</v>
      </c>
      <c r="C28" s="32" t="str">
        <f>'GRUPO F'!D22</f>
        <v>Nigeria</v>
      </c>
      <c r="D28" s="24">
        <v>0</v>
      </c>
      <c r="E28" s="16" t="str">
        <f>'GRUPO H'!I22</f>
        <v>2H</v>
      </c>
      <c r="F28" s="16" t="str">
        <f>'GRUPO H'!D22</f>
        <v>Argelia</v>
      </c>
      <c r="G28" s="24">
        <v>1</v>
      </c>
      <c r="H28" s="32" t="str">
        <f>'GRUPO E'!I22</f>
        <v>2E</v>
      </c>
      <c r="I28" s="32" t="str">
        <f>'GRUPO E'!D22</f>
        <v>Suiza</v>
      </c>
      <c r="J28" s="24">
        <v>0</v>
      </c>
      <c r="K28" s="16" t="str">
        <f>'GRUPO G'!I22</f>
        <v>2G</v>
      </c>
      <c r="L28" s="16" t="str">
        <f>'GRUPO G'!D22</f>
        <v>EEUU</v>
      </c>
      <c r="M28" s="24">
        <v>1</v>
      </c>
    </row>
    <row r="29" spans="2:13">
      <c r="B29" t="s">
        <v>52</v>
      </c>
    </row>
    <row r="31" spans="2:13">
      <c r="B31" t="s">
        <v>53</v>
      </c>
    </row>
    <row r="32" spans="2:13">
      <c r="B32" t="s">
        <v>51</v>
      </c>
    </row>
    <row r="33" spans="2:2">
      <c r="B33" t="s">
        <v>51</v>
      </c>
    </row>
    <row r="35" spans="2:2">
      <c r="B35" t="s">
        <v>52</v>
      </c>
    </row>
    <row r="37" spans="2:2">
      <c r="B37" t="s">
        <v>51</v>
      </c>
    </row>
    <row r="38" spans="2:2">
      <c r="B38" t="s">
        <v>51</v>
      </c>
    </row>
  </sheetData>
  <sheetProtection password="DBED" sheet="1" objects="1" scenarios="1" selectLockedCells="1"/>
  <mergeCells count="23">
    <mergeCell ref="B26:D26"/>
    <mergeCell ref="B2:L2"/>
    <mergeCell ref="B4:L4"/>
    <mergeCell ref="B24:G24"/>
    <mergeCell ref="H24:M24"/>
    <mergeCell ref="B25:D25"/>
    <mergeCell ref="E25:G25"/>
    <mergeCell ref="E19:G19"/>
    <mergeCell ref="H19:J19"/>
    <mergeCell ref="K25:M25"/>
    <mergeCell ref="H25:J25"/>
    <mergeCell ref="E26:G26"/>
    <mergeCell ref="H26:J26"/>
    <mergeCell ref="K26:M26"/>
    <mergeCell ref="H20:J20"/>
    <mergeCell ref="E20:G20"/>
    <mergeCell ref="O6:O8"/>
    <mergeCell ref="K19:M19"/>
    <mergeCell ref="K20:M20"/>
    <mergeCell ref="B18:G18"/>
    <mergeCell ref="H18:M18"/>
    <mergeCell ref="B19:D19"/>
    <mergeCell ref="B20:D20"/>
  </mergeCells>
  <hyperlinks>
    <hyperlink ref="O9" location="GRUPOS!A1" display="AL INICIO…"/>
    <hyperlink ref="O12" location="'FASE 3 - CUARTOS'!A1" display="CUARTOS"/>
    <hyperlink ref="O14" location="'FASE 4 - SEMIFINALES'!A1" display="SEMIFINALES"/>
    <hyperlink ref="O16" location="'FINAL &amp; 3er LUGAR'!A1" display="FINAL&amp;3er LUGAR"/>
    <hyperlink ref="C6" location="'GRUPO A'!A1" display="GRUPO A"/>
    <hyperlink ref="F6" location="'GRUPO B'!A1" display="GRUPO B"/>
    <hyperlink ref="I6" location="'GRUPO C'!A1" display="GRUPO C"/>
    <hyperlink ref="L6" location="'GRUPO D'!A1" display="GRUPO D"/>
    <hyperlink ref="C12" location="'GRUPO E'!A1" display="GRUPO E"/>
    <hyperlink ref="F12" location="'GRUPO F'!A1" display="GRUPO F"/>
    <hyperlink ref="I12" location="'GRUPO G'!A1" display="GRUPO G"/>
    <hyperlink ref="L12" location="'GRUPO H'!A1" display="GRUPO H"/>
  </hyperlinks>
  <pageMargins left="0.7" right="0.7" top="0.75" bottom="0.75" header="0.3" footer="0.3"/>
  <pageSetup orientation="portrait" horizontalDpi="4294967293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B1:V33"/>
  <sheetViews>
    <sheetView showGridLines="0" showRowColHeaders="0" zoomScale="110" zoomScaleNormal="110" workbookViewId="0">
      <selection activeCell="O14" sqref="O14"/>
    </sheetView>
  </sheetViews>
  <sheetFormatPr baseColWidth="10" defaultRowHeight="15"/>
  <cols>
    <col min="1" max="1" width="2.21875" customWidth="1"/>
    <col min="2" max="2" width="3.88671875" customWidth="1"/>
    <col min="4" max="4" width="2.21875" customWidth="1"/>
    <col min="5" max="5" width="3.88671875" customWidth="1"/>
    <col min="7" max="7" width="2.21875" customWidth="1"/>
    <col min="8" max="8" width="3.88671875" customWidth="1"/>
    <col min="10" max="10" width="2.21875" customWidth="1"/>
    <col min="11" max="11" width="3.88671875" customWidth="1"/>
    <col min="13" max="13" width="2.21875" customWidth="1"/>
    <col min="14" max="14" width="3.88671875" customWidth="1"/>
    <col min="16" max="16" width="1.6640625" customWidth="1"/>
    <col min="17" max="17" width="3.88671875" customWidth="1"/>
    <col min="18" max="18" width="11.5546875" customWidth="1"/>
    <col min="19" max="19" width="1.6640625" customWidth="1"/>
    <col min="20" max="20" width="3.88671875" customWidth="1"/>
    <col min="22" max="22" width="1.6640625" customWidth="1"/>
    <col min="23" max="23" width="3.88671875" customWidth="1"/>
  </cols>
  <sheetData>
    <row r="1" spans="2:22" ht="3.75" customHeight="1" thickBot="1"/>
    <row r="2" spans="2:22" ht="21" thickBot="1">
      <c r="B2" s="36" t="s">
        <v>104</v>
      </c>
      <c r="C2" s="37"/>
      <c r="D2" s="37"/>
      <c r="E2" s="37"/>
      <c r="F2" s="37"/>
      <c r="G2" s="37"/>
      <c r="H2" s="37"/>
      <c r="I2" s="37"/>
      <c r="J2" s="37"/>
      <c r="K2" s="37"/>
      <c r="L2" s="38"/>
    </row>
    <row r="3" spans="2:22" ht="3.75" customHeight="1"/>
    <row r="4" spans="2:22" ht="11.25" customHeight="1">
      <c r="B4" s="39" t="s">
        <v>74</v>
      </c>
      <c r="C4" s="40"/>
      <c r="D4" s="40"/>
      <c r="E4" s="40"/>
      <c r="F4" s="40"/>
      <c r="G4" s="40"/>
      <c r="H4" s="40"/>
      <c r="I4" s="40"/>
      <c r="J4" s="40"/>
      <c r="K4" s="40"/>
      <c r="L4" s="41"/>
    </row>
    <row r="5" spans="2:22" ht="3.75" customHeight="1"/>
    <row r="6" spans="2:22" ht="15.75" customHeight="1">
      <c r="B6" s="1"/>
      <c r="C6" s="21" t="s">
        <v>0</v>
      </c>
      <c r="D6" s="2"/>
      <c r="E6" s="6"/>
      <c r="F6" s="21" t="s">
        <v>1</v>
      </c>
      <c r="G6" s="2"/>
      <c r="H6" s="6"/>
      <c r="I6" s="21" t="s">
        <v>2</v>
      </c>
      <c r="J6" s="2"/>
      <c r="K6" s="6"/>
      <c r="L6" s="21" t="s">
        <v>3</v>
      </c>
      <c r="M6" s="2"/>
      <c r="O6" s="49" t="s">
        <v>101</v>
      </c>
      <c r="P6" s="2"/>
      <c r="S6" s="2"/>
      <c r="V6" s="2"/>
    </row>
    <row r="7" spans="2:22">
      <c r="C7" s="3" t="s">
        <v>35</v>
      </c>
      <c r="F7" s="3" t="s">
        <v>36</v>
      </c>
      <c r="I7" s="3" t="s">
        <v>107</v>
      </c>
      <c r="L7" s="3" t="s">
        <v>10</v>
      </c>
      <c r="O7" s="49"/>
    </row>
    <row r="8" spans="2:22">
      <c r="C8" s="3" t="s">
        <v>103</v>
      </c>
      <c r="F8" s="3" t="s">
        <v>34</v>
      </c>
      <c r="I8" s="3" t="s">
        <v>24</v>
      </c>
      <c r="L8" s="3" t="s">
        <v>108</v>
      </c>
      <c r="O8" s="49"/>
    </row>
    <row r="9" spans="2:22" ht="16.5" thickBot="1">
      <c r="C9" s="3" t="s">
        <v>8</v>
      </c>
      <c r="F9" s="3" t="s">
        <v>40</v>
      </c>
      <c r="I9" s="3" t="s">
        <v>41</v>
      </c>
      <c r="L9" s="3" t="s">
        <v>26</v>
      </c>
      <c r="O9" s="25" t="s">
        <v>43</v>
      </c>
    </row>
    <row r="10" spans="2:22" ht="15.75" thickTop="1">
      <c r="C10" s="3" t="s">
        <v>33</v>
      </c>
      <c r="F10" s="3" t="s">
        <v>28</v>
      </c>
      <c r="I10" s="3" t="s">
        <v>32</v>
      </c>
      <c r="L10" s="3" t="s">
        <v>31</v>
      </c>
    </row>
    <row r="11" spans="2:22" ht="3.75" customHeight="1"/>
    <row r="12" spans="2:22" ht="16.5" thickBot="1">
      <c r="B12" s="6"/>
      <c r="C12" s="21" t="s">
        <v>4</v>
      </c>
      <c r="E12" s="6"/>
      <c r="F12" s="21" t="s">
        <v>5</v>
      </c>
      <c r="H12" s="6"/>
      <c r="I12" s="21" t="s">
        <v>6</v>
      </c>
      <c r="K12" s="6"/>
      <c r="L12" s="21" t="s">
        <v>7</v>
      </c>
      <c r="O12" s="29" t="s">
        <v>100</v>
      </c>
    </row>
    <row r="13" spans="2:22" ht="15.75" thickTop="1">
      <c r="C13" s="3" t="s">
        <v>37</v>
      </c>
      <c r="F13" s="3" t="s">
        <v>22</v>
      </c>
      <c r="I13" s="3" t="s">
        <v>27</v>
      </c>
      <c r="L13" s="3" t="s">
        <v>112</v>
      </c>
      <c r="O13" s="28"/>
    </row>
    <row r="14" spans="2:22" ht="15.75" thickBot="1">
      <c r="C14" s="3" t="s">
        <v>109</v>
      </c>
      <c r="F14" s="3" t="s">
        <v>110</v>
      </c>
      <c r="I14" s="3" t="s">
        <v>39</v>
      </c>
      <c r="L14" s="3" t="s">
        <v>29</v>
      </c>
      <c r="O14" s="29" t="s">
        <v>98</v>
      </c>
    </row>
    <row r="15" spans="2:22" ht="15.75" thickTop="1">
      <c r="C15" s="3" t="s">
        <v>9</v>
      </c>
      <c r="F15" s="3" t="s">
        <v>111</v>
      </c>
      <c r="I15" s="3" t="s">
        <v>30</v>
      </c>
      <c r="L15" s="3" t="s">
        <v>113</v>
      </c>
      <c r="O15" s="28"/>
    </row>
    <row r="16" spans="2:22" ht="15.75" thickBot="1">
      <c r="C16" s="3" t="s">
        <v>38</v>
      </c>
      <c r="F16" s="3" t="s">
        <v>23</v>
      </c>
      <c r="I16" s="3" t="s">
        <v>121</v>
      </c>
      <c r="L16" s="3" t="s">
        <v>42</v>
      </c>
      <c r="O16" s="29" t="s">
        <v>99</v>
      </c>
    </row>
    <row r="17" spans="2:13" ht="3.75" customHeight="1" thickTop="1">
      <c r="J17" s="11"/>
    </row>
    <row r="18" spans="2:13">
      <c r="B18" s="58">
        <v>41824</v>
      </c>
      <c r="C18" s="58"/>
      <c r="D18" s="58"/>
      <c r="E18" s="58"/>
      <c r="F18" s="58"/>
      <c r="G18" s="58"/>
      <c r="H18" s="58">
        <v>41825</v>
      </c>
      <c r="I18" s="58"/>
      <c r="J18" s="58"/>
      <c r="K18" s="58"/>
      <c r="L18" s="58"/>
      <c r="M18" s="58"/>
    </row>
    <row r="19" spans="2:13">
      <c r="B19" s="59" t="s">
        <v>133</v>
      </c>
      <c r="C19" s="59"/>
      <c r="D19" s="59"/>
      <c r="E19" s="56" t="s">
        <v>132</v>
      </c>
      <c r="F19" s="56"/>
      <c r="G19" s="56"/>
      <c r="H19" s="59" t="s">
        <v>134</v>
      </c>
      <c r="I19" s="59"/>
      <c r="J19" s="59"/>
      <c r="K19" s="56" t="s">
        <v>135</v>
      </c>
      <c r="L19" s="56"/>
      <c r="M19" s="56"/>
    </row>
    <row r="20" spans="2:13">
      <c r="B20" s="60">
        <v>0.45833333333333331</v>
      </c>
      <c r="C20" s="59"/>
      <c r="D20" s="59"/>
      <c r="E20" s="57">
        <v>0.625</v>
      </c>
      <c r="F20" s="56"/>
      <c r="G20" s="56"/>
      <c r="H20" s="60">
        <v>0.625</v>
      </c>
      <c r="I20" s="59"/>
      <c r="J20" s="59"/>
      <c r="K20" s="57">
        <v>0.45833333333333331</v>
      </c>
      <c r="L20" s="56"/>
      <c r="M20" s="56"/>
    </row>
    <row r="21" spans="2:13" ht="15.75">
      <c r="B21" s="33" t="s">
        <v>66</v>
      </c>
      <c r="C21" s="32" t="str">
        <f>IF('FASE 2 - OCTAVOS'!D27='FASE 2 - OCTAVOS'!D28,"Por definir",IF('FASE 2 - OCTAVOS'!D27&gt;'FASE 2 - OCTAVOS'!D28,'FASE 2 - OCTAVOS'!C27,'FASE 2 - OCTAVOS'!C28))</f>
        <v>Francia</v>
      </c>
      <c r="D21" s="24">
        <v>0</v>
      </c>
      <c r="E21" s="17" t="s">
        <v>68</v>
      </c>
      <c r="F21" s="16" t="str">
        <f>IF('FASE 2 - OCTAVOS'!D21='FASE 2 - OCTAVOS'!D22,"Por definir",IF('FASE 2 - OCTAVOS'!D21&gt;'FASE 2 - OCTAVOS'!D22,'FASE 2 - OCTAVOS'!C21,'FASE 2 - OCTAVOS'!C22))</f>
        <v>Brasil</v>
      </c>
      <c r="G21" s="24">
        <v>2</v>
      </c>
      <c r="H21" s="33" t="s">
        <v>70</v>
      </c>
      <c r="I21" s="32" t="str">
        <f>IF('FASE 2 - OCTAVOS'!M21='FASE 2 - OCTAVOS'!M22,"Por definir",IF('FASE 2 - OCTAVOS'!M21&gt;'FASE 2 - OCTAVOS'!M22,'FASE 2 - OCTAVOS'!L21,'FASE 2 - OCTAVOS'!L22))</f>
        <v>Costa Rica</v>
      </c>
      <c r="J21" s="24">
        <v>0</v>
      </c>
      <c r="K21" s="17" t="s">
        <v>72</v>
      </c>
      <c r="L21" s="16" t="str">
        <f>IF('FASE 2 - OCTAVOS'!J27='FASE 2 - OCTAVOS'!J28,"Por definir",IF('FASE 2 - OCTAVOS'!J27&gt;'FASE 2 - OCTAVOS'!J28,'FASE 2 - OCTAVOS'!I27,'FASE 2 - OCTAVOS'!I28))</f>
        <v>Argentina</v>
      </c>
      <c r="M21" s="24">
        <v>1</v>
      </c>
    </row>
    <row r="22" spans="2:13" ht="15.75">
      <c r="B22" s="33" t="s">
        <v>67</v>
      </c>
      <c r="C22" s="32" t="str">
        <f>IF('FASE 2 - OCTAVOS'!G27='FASE 2 - OCTAVOS'!G28,"Por definir",IF('FASE 2 - OCTAVOS'!G27&gt;'FASE 2 - OCTAVOS'!G28,'FASE 2 - OCTAVOS'!F27,'FASE 2 - OCTAVOS'!F28))</f>
        <v>Alemania</v>
      </c>
      <c r="D22" s="24">
        <v>1</v>
      </c>
      <c r="E22" s="17" t="s">
        <v>69</v>
      </c>
      <c r="F22" s="16" t="str">
        <f>IF('FASE 2 - OCTAVOS'!G21='FASE 2 - OCTAVOS'!G22,"Por definir",IF('FASE 2 - OCTAVOS'!G21&gt;'FASE 2 - OCTAVOS'!G22,'FASE 2 - OCTAVOS'!F21,'FASE 2 - OCTAVOS'!F22))</f>
        <v>Colombia</v>
      </c>
      <c r="G22" s="24">
        <v>1</v>
      </c>
      <c r="H22" s="33" t="s">
        <v>71</v>
      </c>
      <c r="I22" s="32" t="str">
        <f>IF('FASE 2 - OCTAVOS'!J21='FASE 2 - OCTAVOS'!J22,"Por definir",IF('FASE 2 - OCTAVOS'!J21&gt;'FASE 2 - OCTAVOS'!J22,'FASE 2 - OCTAVOS'!I21,'FASE 2 - OCTAVOS'!I22))</f>
        <v>Holanda</v>
      </c>
      <c r="J22" s="24">
        <v>1</v>
      </c>
      <c r="K22" s="17" t="s">
        <v>73</v>
      </c>
      <c r="L22" s="16" t="str">
        <f>IF('FASE 2 - OCTAVOS'!M27='FASE 2 - OCTAVOS'!M28,"Por definir",IF('FASE 2 - OCTAVOS'!M27&gt;'FASE 2 - OCTAVOS'!M28,'FASE 2 - OCTAVOS'!L27,'FASE 2 - OCTAVOS'!L28))</f>
        <v>Bélgica</v>
      </c>
      <c r="M22" s="24">
        <v>0</v>
      </c>
    </row>
    <row r="23" spans="2:13" ht="3.75" customHeight="1">
      <c r="B23" t="s">
        <v>51</v>
      </c>
    </row>
    <row r="24" spans="2:13">
      <c r="B24" t="s">
        <v>52</v>
      </c>
    </row>
    <row r="26" spans="2:13">
      <c r="B26" t="s">
        <v>53</v>
      </c>
    </row>
    <row r="27" spans="2:13">
      <c r="B27" t="s">
        <v>51</v>
      </c>
    </row>
    <row r="28" spans="2:13">
      <c r="B28" t="s">
        <v>51</v>
      </c>
    </row>
    <row r="30" spans="2:13">
      <c r="B30" t="s">
        <v>52</v>
      </c>
    </row>
    <row r="32" spans="2:13">
      <c r="B32" t="s">
        <v>51</v>
      </c>
    </row>
    <row r="33" spans="2:2">
      <c r="B33" t="s">
        <v>51</v>
      </c>
    </row>
  </sheetData>
  <sheetProtection password="DBED" sheet="1" objects="1" scenarios="1" selectLockedCells="1"/>
  <mergeCells count="13">
    <mergeCell ref="B2:L2"/>
    <mergeCell ref="B4:L4"/>
    <mergeCell ref="B18:G18"/>
    <mergeCell ref="H18:M18"/>
    <mergeCell ref="B19:D19"/>
    <mergeCell ref="E19:G19"/>
    <mergeCell ref="H19:J19"/>
    <mergeCell ref="K19:M19"/>
    <mergeCell ref="O6:O8"/>
    <mergeCell ref="B20:D20"/>
    <mergeCell ref="E20:G20"/>
    <mergeCell ref="H20:J20"/>
    <mergeCell ref="K20:M20"/>
  </mergeCells>
  <hyperlinks>
    <hyperlink ref="O9" location="GRUPOS!A1" display="AL INICIO…"/>
    <hyperlink ref="O12" location="'FASE 2 - OCTAVOS'!A1" display="OCTAVOS"/>
    <hyperlink ref="O14" location="'FASE 4 - SEMIFINALES'!A1" display="SEMIFINALES"/>
    <hyperlink ref="O16" location="'FINAL &amp; 3er LUGAR'!A1" display="FINAL&amp;3er LUGAR"/>
    <hyperlink ref="C6" location="'GRUPO A'!A1" display="GRUPO A"/>
    <hyperlink ref="F6" location="'GRUPO B'!A1" display="GRUPO B"/>
    <hyperlink ref="I6" location="'GRUPO C'!A1" display="GRUPO C"/>
    <hyperlink ref="L6" location="'GRUPO D'!A1" display="GRUPO D"/>
    <hyperlink ref="C12" location="'GRUPO E'!A1" display="GRUPO E"/>
    <hyperlink ref="F12" location="'GRUPO F'!A1" display="GRUPO F"/>
    <hyperlink ref="I12" location="'GRUPO G'!A1" display="GRUPO G"/>
    <hyperlink ref="L12" location="'GRUPO H'!A1" display="GRUPO H"/>
  </hyperlinks>
  <pageMargins left="0.7" right="0.7" top="0.75" bottom="0.75" header="0.3" footer="0.3"/>
  <pageSetup orientation="portrait" horizontalDpi="4294967293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B1:V32"/>
  <sheetViews>
    <sheetView showGridLines="0" showRowColHeaders="0" zoomScale="110" zoomScaleNormal="110" workbookViewId="0">
      <selection activeCell="O16" sqref="O16"/>
    </sheetView>
  </sheetViews>
  <sheetFormatPr baseColWidth="10" defaultRowHeight="15"/>
  <cols>
    <col min="1" max="1" width="2.21875" customWidth="1"/>
    <col min="2" max="2" width="3.88671875" customWidth="1"/>
    <col min="4" max="4" width="2.21875" customWidth="1"/>
    <col min="5" max="5" width="3.88671875" customWidth="1"/>
    <col min="7" max="7" width="2.21875" customWidth="1"/>
    <col min="8" max="8" width="3.88671875" customWidth="1"/>
    <col min="10" max="10" width="2.21875" customWidth="1"/>
    <col min="11" max="11" width="3.88671875" customWidth="1"/>
    <col min="13" max="13" width="2.21875" customWidth="1"/>
    <col min="14" max="14" width="3.88671875" customWidth="1"/>
    <col min="16" max="16" width="1.6640625" customWidth="1"/>
    <col min="17" max="17" width="3.88671875" customWidth="1"/>
    <col min="18" max="18" width="11.5546875" customWidth="1"/>
    <col min="19" max="19" width="1.6640625" customWidth="1"/>
    <col min="20" max="20" width="3.88671875" customWidth="1"/>
    <col min="22" max="22" width="1.6640625" customWidth="1"/>
    <col min="23" max="23" width="3.88671875" customWidth="1"/>
  </cols>
  <sheetData>
    <row r="1" spans="2:22" ht="3.75" customHeight="1" thickBot="1"/>
    <row r="2" spans="2:22" ht="21" thickBot="1">
      <c r="B2" s="36" t="s">
        <v>104</v>
      </c>
      <c r="C2" s="37"/>
      <c r="D2" s="37"/>
      <c r="E2" s="37"/>
      <c r="F2" s="37"/>
      <c r="G2" s="37"/>
      <c r="H2" s="37"/>
      <c r="I2" s="37"/>
      <c r="J2" s="37"/>
      <c r="K2" s="37"/>
      <c r="L2" s="38"/>
    </row>
    <row r="3" spans="2:22" ht="3.75" customHeight="1"/>
    <row r="4" spans="2:22" ht="11.25" customHeight="1">
      <c r="B4" s="39" t="s">
        <v>75</v>
      </c>
      <c r="C4" s="40"/>
      <c r="D4" s="40"/>
      <c r="E4" s="40"/>
      <c r="F4" s="40"/>
      <c r="G4" s="40"/>
      <c r="H4" s="40"/>
      <c r="I4" s="40"/>
      <c r="J4" s="40"/>
      <c r="K4" s="40"/>
      <c r="L4" s="41"/>
    </row>
    <row r="5" spans="2:22" ht="3.75" customHeight="1"/>
    <row r="6" spans="2:22" ht="15.75" customHeight="1">
      <c r="B6" s="1"/>
      <c r="C6" s="21" t="s">
        <v>0</v>
      </c>
      <c r="D6" s="2"/>
      <c r="E6" s="6"/>
      <c r="F6" s="21" t="s">
        <v>1</v>
      </c>
      <c r="G6" s="2"/>
      <c r="H6" s="6"/>
      <c r="I6" s="21" t="s">
        <v>2</v>
      </c>
      <c r="J6" s="2"/>
      <c r="K6" s="6"/>
      <c r="L6" s="21" t="s">
        <v>3</v>
      </c>
      <c r="M6" s="2"/>
      <c r="O6" s="49" t="s">
        <v>101</v>
      </c>
      <c r="P6" s="2"/>
      <c r="S6" s="2"/>
      <c r="V6" s="2"/>
    </row>
    <row r="7" spans="2:22">
      <c r="C7" s="3" t="s">
        <v>35</v>
      </c>
      <c r="F7" s="3" t="s">
        <v>36</v>
      </c>
      <c r="I7" s="3" t="s">
        <v>107</v>
      </c>
      <c r="L7" s="3" t="s">
        <v>10</v>
      </c>
      <c r="O7" s="49"/>
    </row>
    <row r="8" spans="2:22">
      <c r="C8" s="3" t="s">
        <v>103</v>
      </c>
      <c r="F8" s="3" t="s">
        <v>34</v>
      </c>
      <c r="I8" s="3" t="s">
        <v>24</v>
      </c>
      <c r="L8" s="3" t="s">
        <v>108</v>
      </c>
      <c r="O8" s="49"/>
    </row>
    <row r="9" spans="2:22" ht="16.5" thickBot="1">
      <c r="C9" s="3" t="s">
        <v>8</v>
      </c>
      <c r="F9" s="3" t="s">
        <v>40</v>
      </c>
      <c r="I9" s="3" t="s">
        <v>41</v>
      </c>
      <c r="L9" s="3" t="s">
        <v>26</v>
      </c>
      <c r="O9" s="25" t="s">
        <v>43</v>
      </c>
    </row>
    <row r="10" spans="2:22" ht="15.75" thickTop="1">
      <c r="C10" s="3" t="s">
        <v>33</v>
      </c>
      <c r="F10" s="3" t="s">
        <v>28</v>
      </c>
      <c r="I10" s="3" t="s">
        <v>32</v>
      </c>
      <c r="L10" s="3" t="s">
        <v>31</v>
      </c>
    </row>
    <row r="11" spans="2:22" ht="3.75" customHeight="1"/>
    <row r="12" spans="2:22" ht="16.5" thickBot="1">
      <c r="B12" s="6"/>
      <c r="C12" s="21" t="s">
        <v>4</v>
      </c>
      <c r="E12" s="6"/>
      <c r="F12" s="21" t="s">
        <v>5</v>
      </c>
      <c r="H12" s="6"/>
      <c r="I12" s="21" t="s">
        <v>6</v>
      </c>
      <c r="K12" s="6"/>
      <c r="L12" s="21" t="s">
        <v>7</v>
      </c>
      <c r="O12" s="29" t="s">
        <v>100</v>
      </c>
    </row>
    <row r="13" spans="2:22" ht="15.75" thickTop="1">
      <c r="C13" s="3" t="s">
        <v>37</v>
      </c>
      <c r="F13" s="3" t="s">
        <v>22</v>
      </c>
      <c r="I13" s="3" t="s">
        <v>27</v>
      </c>
      <c r="L13" s="3" t="s">
        <v>112</v>
      </c>
      <c r="O13" s="28"/>
    </row>
    <row r="14" spans="2:22" ht="15.75" thickBot="1">
      <c r="C14" s="3" t="s">
        <v>109</v>
      </c>
      <c r="F14" s="3" t="s">
        <v>110</v>
      </c>
      <c r="I14" s="3" t="s">
        <v>39</v>
      </c>
      <c r="L14" s="3" t="s">
        <v>29</v>
      </c>
      <c r="O14" s="29" t="s">
        <v>97</v>
      </c>
    </row>
    <row r="15" spans="2:22" ht="15.75" thickTop="1">
      <c r="C15" s="3" t="s">
        <v>9</v>
      </c>
      <c r="F15" s="3" t="s">
        <v>111</v>
      </c>
      <c r="I15" s="3" t="s">
        <v>30</v>
      </c>
      <c r="L15" s="3" t="s">
        <v>113</v>
      </c>
      <c r="O15" s="28"/>
    </row>
    <row r="16" spans="2:22" ht="15.75" thickBot="1">
      <c r="C16" s="3" t="s">
        <v>38</v>
      </c>
      <c r="F16" s="3" t="s">
        <v>23</v>
      </c>
      <c r="I16" s="3" t="s">
        <v>121</v>
      </c>
      <c r="L16" s="3" t="s">
        <v>42</v>
      </c>
      <c r="O16" s="29" t="s">
        <v>99</v>
      </c>
    </row>
    <row r="17" spans="2:13" ht="3.75" customHeight="1" thickTop="1">
      <c r="J17" s="11"/>
    </row>
    <row r="18" spans="2:13">
      <c r="B18" s="58">
        <v>41828</v>
      </c>
      <c r="C18" s="58"/>
      <c r="D18" s="58"/>
      <c r="E18" s="58"/>
      <c r="F18" s="58"/>
      <c r="G18" s="58"/>
      <c r="H18" s="58">
        <v>41829</v>
      </c>
      <c r="I18" s="58"/>
      <c r="J18" s="58"/>
      <c r="K18" s="58"/>
      <c r="L18" s="58"/>
      <c r="M18" s="58"/>
    </row>
    <row r="19" spans="2:13">
      <c r="B19" s="64" t="s">
        <v>136</v>
      </c>
      <c r="C19" s="62"/>
      <c r="D19" s="62"/>
      <c r="E19" s="62"/>
      <c r="F19" s="62"/>
      <c r="G19" s="63"/>
      <c r="H19" s="64" t="s">
        <v>137</v>
      </c>
      <c r="I19" s="62"/>
      <c r="J19" s="62"/>
      <c r="K19" s="62"/>
      <c r="L19" s="62"/>
      <c r="M19" s="63"/>
    </row>
    <row r="20" spans="2:13">
      <c r="B20" s="61">
        <v>0.625</v>
      </c>
      <c r="C20" s="62"/>
      <c r="D20" s="62"/>
      <c r="E20" s="62"/>
      <c r="F20" s="62"/>
      <c r="G20" s="63"/>
      <c r="H20" s="61">
        <v>0.625</v>
      </c>
      <c r="I20" s="62"/>
      <c r="J20" s="62"/>
      <c r="K20" s="62"/>
      <c r="L20" s="62"/>
      <c r="M20" s="63"/>
    </row>
    <row r="21" spans="2:13" ht="15.75">
      <c r="B21" s="17" t="s">
        <v>76</v>
      </c>
      <c r="C21" s="16" t="str">
        <f>IF('FASE 3 - CUARTOS'!G21='FASE 3 - CUARTOS'!G22,"Por definir",IF('FASE 3 - CUARTOS'!G21&gt;'FASE 3 - CUARTOS'!G22,'FASE 3 - CUARTOS'!F21,'FASE 3 - CUARTOS'!F22))</f>
        <v>Brasil</v>
      </c>
      <c r="D21" s="24">
        <v>1</v>
      </c>
      <c r="E21" s="17" t="s">
        <v>77</v>
      </c>
      <c r="F21" s="16" t="str">
        <f>IF('FASE 3 - CUARTOS'!D21='FASE 3 - CUARTOS'!D22,"Por definir",IF('FASE 3 - CUARTOS'!D21&gt;'FASE 3 - CUARTOS'!D22,'FASE 3 - CUARTOS'!C21,'FASE 3 - CUARTOS'!C22))</f>
        <v>Alemania</v>
      </c>
      <c r="G21" s="24">
        <v>7</v>
      </c>
      <c r="H21" s="17" t="s">
        <v>78</v>
      </c>
      <c r="I21" s="16" t="str">
        <f>IF('FASE 3 - CUARTOS'!J21='FASE 3 - CUARTOS'!J22,"Por definir",IF('FASE 3 - CUARTOS'!J21&gt;'FASE 3 - CUARTOS'!J22,'FASE 3 - CUARTOS'!I21,'FASE 3 - CUARTOS'!I22))</f>
        <v>Holanda</v>
      </c>
      <c r="J21" s="24">
        <v>0</v>
      </c>
      <c r="K21" s="17" t="s">
        <v>79</v>
      </c>
      <c r="L21" s="16" t="str">
        <f>IF('FASE 3 - CUARTOS'!M21='FASE 3 - CUARTOS'!M22,"Por definir",IF('FASE 3 - CUARTOS'!M21&gt;'FASE 3 - CUARTOS'!M22,'FASE 3 - CUARTOS'!L21,'FASE 3 - CUARTOS'!L22))</f>
        <v>Argentina</v>
      </c>
      <c r="M21" s="24">
        <v>1</v>
      </c>
    </row>
    <row r="22" spans="2:13" ht="3.75" customHeight="1">
      <c r="B22" t="s">
        <v>51</v>
      </c>
    </row>
    <row r="23" spans="2:13">
      <c r="B23" t="s">
        <v>52</v>
      </c>
    </row>
    <row r="25" spans="2:13">
      <c r="B25" t="s">
        <v>53</v>
      </c>
    </row>
    <row r="26" spans="2:13">
      <c r="B26" t="s">
        <v>51</v>
      </c>
    </row>
    <row r="27" spans="2:13">
      <c r="B27" t="s">
        <v>51</v>
      </c>
    </row>
    <row r="29" spans="2:13">
      <c r="B29" t="s">
        <v>52</v>
      </c>
    </row>
    <row r="31" spans="2:13">
      <c r="B31" t="s">
        <v>51</v>
      </c>
    </row>
    <row r="32" spans="2:13">
      <c r="B32" t="s">
        <v>51</v>
      </c>
    </row>
  </sheetData>
  <sheetProtection password="DBED" sheet="1" objects="1" scenarios="1" selectLockedCells="1"/>
  <mergeCells count="9">
    <mergeCell ref="B20:G20"/>
    <mergeCell ref="H19:M19"/>
    <mergeCell ref="H20:M20"/>
    <mergeCell ref="O6:O8"/>
    <mergeCell ref="B2:L2"/>
    <mergeCell ref="B4:L4"/>
    <mergeCell ref="B18:G18"/>
    <mergeCell ref="H18:M18"/>
    <mergeCell ref="B19:G19"/>
  </mergeCells>
  <hyperlinks>
    <hyperlink ref="O9" location="GRUPOS!A1" display="AL INICIO…"/>
    <hyperlink ref="O12" location="'FASE 2 - OCTAVOS'!A1" display="OCTAVOS"/>
    <hyperlink ref="O14" location="'FASE 3 - CUARTOS'!A1" display="CUARTOS"/>
    <hyperlink ref="O16" location="'FINAL &amp; 3er LUGAR'!A1" display="FINAL&amp;3er LUGAR"/>
    <hyperlink ref="C6" location="'GRUPO A'!A1" display="GRUPO A"/>
    <hyperlink ref="F6" location="'GRUPO B'!A1" display="GRUPO B"/>
    <hyperlink ref="I6" location="'GRUPO C'!A1" display="GRUPO C"/>
    <hyperlink ref="L6" location="'GRUPO D'!A1" display="GRUPO D"/>
    <hyperlink ref="C12" location="'GRUPO E'!A1" display="GRUPO E"/>
    <hyperlink ref="F12" location="'GRUPO F'!A1" display="GRUPO F"/>
    <hyperlink ref="I12" location="'GRUPO G'!A1" display="GRUPO G"/>
    <hyperlink ref="L12" location="'GRUPO H'!A1" display="GRUPO H"/>
  </hyperlinks>
  <pageMargins left="0.7" right="0.7" top="0.75" bottom="0.75" header="0.3" footer="0.3"/>
  <pageSetup orientation="portrait" horizontalDpi="4294967293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B1:V33"/>
  <sheetViews>
    <sheetView showGridLines="0" showRowColHeaders="0" zoomScale="110" zoomScaleNormal="110" workbookViewId="0">
      <selection activeCell="O21" sqref="O21:Q21"/>
    </sheetView>
  </sheetViews>
  <sheetFormatPr baseColWidth="10" defaultRowHeight="15"/>
  <cols>
    <col min="1" max="1" width="2.21875" customWidth="1"/>
    <col min="2" max="2" width="3.88671875" customWidth="1"/>
    <col min="4" max="4" width="2.21875" customWidth="1"/>
    <col min="5" max="5" width="3.88671875" customWidth="1"/>
    <col min="7" max="7" width="2.21875" customWidth="1"/>
    <col min="8" max="8" width="3.88671875" customWidth="1"/>
    <col min="10" max="10" width="2.21875" customWidth="1"/>
    <col min="11" max="11" width="3.88671875" customWidth="1"/>
    <col min="13" max="13" width="2.21875" customWidth="1"/>
    <col min="14" max="14" width="3.88671875" customWidth="1"/>
    <col min="16" max="16" width="1.6640625" customWidth="1"/>
    <col min="17" max="18" width="3.88671875" customWidth="1"/>
    <col min="19" max="19" width="1.6640625" customWidth="1"/>
    <col min="20" max="20" width="3.88671875" customWidth="1"/>
    <col min="22" max="22" width="1.6640625" customWidth="1"/>
    <col min="23" max="23" width="3.88671875" customWidth="1"/>
  </cols>
  <sheetData>
    <row r="1" spans="2:22" ht="3.75" customHeight="1" thickBot="1"/>
    <row r="2" spans="2:22" ht="21" thickBot="1">
      <c r="B2" s="36" t="s">
        <v>104</v>
      </c>
      <c r="C2" s="37"/>
      <c r="D2" s="37"/>
      <c r="E2" s="37"/>
      <c r="F2" s="37"/>
      <c r="G2" s="37"/>
      <c r="H2" s="37"/>
      <c r="I2" s="37"/>
      <c r="J2" s="37"/>
      <c r="K2" s="37"/>
      <c r="L2" s="38"/>
    </row>
    <row r="3" spans="2:22" ht="3.75" customHeight="1"/>
    <row r="4" spans="2:22" ht="11.25" customHeight="1">
      <c r="B4" s="39" t="s">
        <v>80</v>
      </c>
      <c r="C4" s="40"/>
      <c r="D4" s="40"/>
      <c r="E4" s="40"/>
      <c r="F4" s="40"/>
      <c r="G4" s="40"/>
      <c r="H4" s="40"/>
      <c r="I4" s="40"/>
      <c r="J4" s="40"/>
      <c r="K4" s="40"/>
      <c r="L4" s="41"/>
      <c r="N4" s="30"/>
      <c r="O4" s="30"/>
      <c r="P4" s="30"/>
      <c r="Q4" s="30"/>
      <c r="R4" s="30"/>
    </row>
    <row r="5" spans="2:22" ht="3.75" customHeight="1">
      <c r="N5" s="30"/>
      <c r="O5" s="30"/>
      <c r="P5" s="30"/>
      <c r="Q5" s="30"/>
      <c r="R5" s="30"/>
    </row>
    <row r="6" spans="2:22" ht="15.75">
      <c r="B6" s="1"/>
      <c r="C6" s="21" t="s">
        <v>0</v>
      </c>
      <c r="D6" s="2"/>
      <c r="E6" s="6"/>
      <c r="F6" s="21" t="s">
        <v>1</v>
      </c>
      <c r="G6" s="2"/>
      <c r="H6" s="6"/>
      <c r="I6" s="21" t="s">
        <v>2</v>
      </c>
      <c r="J6" s="2"/>
      <c r="K6" s="6"/>
      <c r="L6" s="21" t="s">
        <v>3</v>
      </c>
      <c r="M6" s="2"/>
      <c r="N6" s="30"/>
      <c r="O6" s="75" t="s">
        <v>102</v>
      </c>
      <c r="P6" s="75"/>
      <c r="Q6" s="75"/>
      <c r="R6" s="30"/>
      <c r="S6" s="2"/>
      <c r="V6" s="2"/>
    </row>
    <row r="7" spans="2:22" ht="18">
      <c r="C7" s="3" t="s">
        <v>35</v>
      </c>
      <c r="F7" s="3" t="s">
        <v>36</v>
      </c>
      <c r="I7" s="3" t="s">
        <v>107</v>
      </c>
      <c r="L7" s="3" t="s">
        <v>10</v>
      </c>
      <c r="N7" s="30"/>
      <c r="O7" s="76" t="str">
        <f>IF(J22=M22,"Por definir",IF(J22&gt;M22,I22,L22))</f>
        <v>Alemania</v>
      </c>
      <c r="P7" s="77"/>
      <c r="Q7" s="78"/>
      <c r="R7" s="30"/>
    </row>
    <row r="8" spans="2:22" ht="15.75">
      <c r="C8" s="3" t="s">
        <v>103</v>
      </c>
      <c r="F8" s="3" t="s">
        <v>34</v>
      </c>
      <c r="I8" s="3" t="s">
        <v>24</v>
      </c>
      <c r="L8" s="3" t="s">
        <v>108</v>
      </c>
      <c r="N8" s="30"/>
      <c r="O8" s="73">
        <v>2014</v>
      </c>
      <c r="P8" s="73"/>
      <c r="Q8" s="73"/>
      <c r="R8" s="30"/>
    </row>
    <row r="9" spans="2:22" ht="15.75">
      <c r="C9" s="3" t="s">
        <v>8</v>
      </c>
      <c r="F9" s="3" t="s">
        <v>40</v>
      </c>
      <c r="I9" s="3" t="s">
        <v>41</v>
      </c>
      <c r="L9" s="3" t="s">
        <v>26</v>
      </c>
      <c r="O9" s="55" t="s">
        <v>87</v>
      </c>
      <c r="P9" s="55"/>
      <c r="Q9" s="55"/>
    </row>
    <row r="10" spans="2:22" ht="18">
      <c r="C10" s="3" t="s">
        <v>33</v>
      </c>
      <c r="F10" s="3" t="s">
        <v>28</v>
      </c>
      <c r="I10" s="3" t="s">
        <v>32</v>
      </c>
      <c r="L10" s="3" t="s">
        <v>31</v>
      </c>
      <c r="O10" s="68" t="str">
        <f>IF(J22=M22,"Por definir",IF(J22&lt;M22,I22,L22))</f>
        <v>Argentina</v>
      </c>
      <c r="P10" s="69"/>
      <c r="Q10" s="70"/>
    </row>
    <row r="11" spans="2:22" ht="3.75" customHeight="1"/>
    <row r="12" spans="2:22" ht="15.75">
      <c r="B12" s="6"/>
      <c r="C12" s="21" t="s">
        <v>4</v>
      </c>
      <c r="E12" s="6"/>
      <c r="F12" s="21" t="s">
        <v>5</v>
      </c>
      <c r="H12" s="6"/>
      <c r="I12" s="21" t="s">
        <v>6</v>
      </c>
      <c r="K12" s="6"/>
      <c r="L12" s="21" t="s">
        <v>7</v>
      </c>
    </row>
    <row r="13" spans="2:22" ht="15.75">
      <c r="C13" s="3" t="s">
        <v>37</v>
      </c>
      <c r="F13" s="3" t="s">
        <v>22</v>
      </c>
      <c r="I13" s="3" t="s">
        <v>27</v>
      </c>
      <c r="L13" s="3" t="s">
        <v>112</v>
      </c>
      <c r="N13" t="s">
        <v>51</v>
      </c>
      <c r="O13" s="55" t="s">
        <v>88</v>
      </c>
      <c r="P13" s="55"/>
      <c r="Q13" s="55"/>
    </row>
    <row r="14" spans="2:22" ht="18">
      <c r="C14" s="3" t="s">
        <v>109</v>
      </c>
      <c r="F14" s="3" t="s">
        <v>110</v>
      </c>
      <c r="I14" s="3" t="s">
        <v>39</v>
      </c>
      <c r="L14" s="3" t="s">
        <v>29</v>
      </c>
      <c r="N14" t="s">
        <v>51</v>
      </c>
      <c r="O14" s="68" t="str">
        <f>IF(D22=G22,"Por definir",IF(D22&gt;G22,C22,F22))</f>
        <v>Holanda</v>
      </c>
      <c r="P14" s="69"/>
      <c r="Q14" s="70"/>
    </row>
    <row r="15" spans="2:22" ht="15.75">
      <c r="C15" s="3" t="s">
        <v>9</v>
      </c>
      <c r="F15" s="3" t="s">
        <v>111</v>
      </c>
      <c r="I15" s="3" t="s">
        <v>30</v>
      </c>
      <c r="L15" s="3" t="s">
        <v>113</v>
      </c>
      <c r="O15" s="55" t="s">
        <v>89</v>
      </c>
      <c r="P15" s="55"/>
      <c r="Q15" s="55"/>
    </row>
    <row r="16" spans="2:22" ht="18">
      <c r="C16" s="3" t="s">
        <v>38</v>
      </c>
      <c r="F16" s="3" t="s">
        <v>23</v>
      </c>
      <c r="I16" s="3" t="s">
        <v>121</v>
      </c>
      <c r="L16" s="3" t="s">
        <v>42</v>
      </c>
      <c r="O16" s="68" t="str">
        <f>IF(D22=G22,"Por definir",IF(D22&lt;G22,C22,F22))</f>
        <v>Brasil</v>
      </c>
      <c r="P16" s="69"/>
      <c r="Q16" s="70"/>
    </row>
    <row r="17" spans="2:17" ht="3.75" customHeight="1">
      <c r="J17" s="11"/>
    </row>
    <row r="18" spans="2:17" ht="15.75" customHeight="1">
      <c r="B18" s="67" t="s">
        <v>81</v>
      </c>
      <c r="C18" s="67"/>
      <c r="D18" s="67"/>
      <c r="E18" s="67"/>
      <c r="F18" s="67"/>
      <c r="G18" s="67"/>
      <c r="H18" s="67" t="s">
        <v>82</v>
      </c>
      <c r="I18" s="67"/>
      <c r="J18" s="67"/>
      <c r="K18" s="67"/>
      <c r="L18" s="67"/>
      <c r="M18" s="67"/>
      <c r="O18" s="49" t="s">
        <v>101</v>
      </c>
      <c r="P18" s="49"/>
      <c r="Q18" s="49"/>
    </row>
    <row r="19" spans="2:17">
      <c r="B19" s="74">
        <v>41832</v>
      </c>
      <c r="C19" s="74"/>
      <c r="D19" s="74"/>
      <c r="E19" s="74"/>
      <c r="F19" s="74"/>
      <c r="G19" s="74"/>
      <c r="H19" s="74">
        <v>41833</v>
      </c>
      <c r="I19" s="74"/>
      <c r="J19" s="74"/>
      <c r="K19" s="74"/>
      <c r="L19" s="74"/>
      <c r="M19" s="74"/>
      <c r="O19" s="49"/>
      <c r="P19" s="49"/>
      <c r="Q19" s="49"/>
    </row>
    <row r="20" spans="2:17">
      <c r="B20" s="64" t="s">
        <v>138</v>
      </c>
      <c r="C20" s="62"/>
      <c r="D20" s="62"/>
      <c r="E20" s="62"/>
      <c r="F20" s="62"/>
      <c r="G20" s="63"/>
      <c r="H20" s="64" t="s">
        <v>139</v>
      </c>
      <c r="I20" s="62"/>
      <c r="J20" s="62"/>
      <c r="K20" s="62"/>
      <c r="L20" s="62"/>
      <c r="M20" s="63"/>
      <c r="O20" s="49"/>
      <c r="P20" s="49"/>
      <c r="Q20" s="49"/>
    </row>
    <row r="21" spans="2:17" ht="16.5" thickBot="1">
      <c r="B21" s="61">
        <v>0.625</v>
      </c>
      <c r="C21" s="62"/>
      <c r="D21" s="62"/>
      <c r="E21" s="62"/>
      <c r="F21" s="62"/>
      <c r="G21" s="63"/>
      <c r="H21" s="61">
        <v>0.58333333333333337</v>
      </c>
      <c r="I21" s="62"/>
      <c r="J21" s="62"/>
      <c r="K21" s="62"/>
      <c r="L21" s="62"/>
      <c r="M21" s="63"/>
      <c r="O21" s="65" t="s">
        <v>43</v>
      </c>
      <c r="P21" s="65"/>
      <c r="Q21" s="66"/>
    </row>
    <row r="22" spans="2:17" ht="16.5" thickTop="1">
      <c r="B22" s="17" t="s">
        <v>83</v>
      </c>
      <c r="C22" s="16" t="str">
        <f>IF('FASE 4 - SEMIFINALES'!D21='FASE 4 - SEMIFINALES'!G21,"Por definir",IF('FASE 4 - SEMIFINALES'!D21&lt;'FASE 4 - SEMIFINALES'!G21,'FASE 4 - SEMIFINALES'!C21,'FASE 4 - SEMIFINALES'!F21))</f>
        <v>Brasil</v>
      </c>
      <c r="D22" s="24">
        <v>0</v>
      </c>
      <c r="E22" s="17" t="s">
        <v>84</v>
      </c>
      <c r="F22" s="16" t="str">
        <f>IF('FASE 4 - SEMIFINALES'!J21='FASE 4 - SEMIFINALES'!M21,"Por definir",IF('FASE 4 - SEMIFINALES'!J21&lt;'FASE 4 - SEMIFINALES'!M21,'FASE 4 - SEMIFINALES'!I21,'FASE 4 - SEMIFINALES'!L21))</f>
        <v>Holanda</v>
      </c>
      <c r="G22" s="24">
        <v>3</v>
      </c>
      <c r="H22" s="17" t="s">
        <v>85</v>
      </c>
      <c r="I22" s="16" t="str">
        <f>IF('FASE 4 - SEMIFINALES'!D21='FASE 4 - SEMIFINALES'!G21,"Por definir",IF('FASE 4 - SEMIFINALES'!D21&gt;'FASE 4 - SEMIFINALES'!G21,'FASE 4 - SEMIFINALES'!C21,'FASE 4 - SEMIFINALES'!F21))</f>
        <v>Alemania</v>
      </c>
      <c r="J22" s="24">
        <v>1</v>
      </c>
      <c r="K22" s="17" t="s">
        <v>86</v>
      </c>
      <c r="L22" s="16" t="str">
        <f>IF('FASE 4 - SEMIFINALES'!J21='FASE 4 - SEMIFINALES'!M21,"Por definir",IF('FASE 4 - SEMIFINALES'!J21&gt;'FASE 4 - SEMIFINALES'!M21,'FASE 4 - SEMIFINALES'!I21,'FASE 4 - SEMIFINALES'!L21))</f>
        <v>Argentina</v>
      </c>
      <c r="M22" s="24">
        <v>0</v>
      </c>
    </row>
    <row r="23" spans="2:17" ht="3.75" customHeight="1">
      <c r="B23" t="s">
        <v>51</v>
      </c>
    </row>
    <row r="24" spans="2:17" ht="15.75" thickBot="1">
      <c r="B24" t="s">
        <v>52</v>
      </c>
      <c r="O24" s="71" t="s">
        <v>98</v>
      </c>
      <c r="P24" s="71"/>
      <c r="Q24" s="72"/>
    </row>
    <row r="25" spans="2:17" ht="15.75" thickTop="1"/>
    <row r="26" spans="2:17">
      <c r="B26" t="s">
        <v>53</v>
      </c>
    </row>
    <row r="27" spans="2:17">
      <c r="B27" t="s">
        <v>51</v>
      </c>
    </row>
    <row r="28" spans="2:17">
      <c r="B28" t="s">
        <v>51</v>
      </c>
    </row>
    <row r="30" spans="2:17">
      <c r="B30" t="s">
        <v>52</v>
      </c>
    </row>
    <row r="32" spans="2:17">
      <c r="B32" t="s">
        <v>51</v>
      </c>
    </row>
    <row r="33" spans="2:2">
      <c r="B33" t="s">
        <v>51</v>
      </c>
    </row>
  </sheetData>
  <sheetProtection password="DBED" sheet="1" objects="1" scenarios="1" selectLockedCells="1"/>
  <mergeCells count="22">
    <mergeCell ref="O16:Q16"/>
    <mergeCell ref="O24:Q24"/>
    <mergeCell ref="O8:Q8"/>
    <mergeCell ref="B2:L2"/>
    <mergeCell ref="B4:L4"/>
    <mergeCell ref="B19:G19"/>
    <mergeCell ref="H19:M19"/>
    <mergeCell ref="B20:G20"/>
    <mergeCell ref="H20:M20"/>
    <mergeCell ref="O6:Q6"/>
    <mergeCell ref="O7:Q7"/>
    <mergeCell ref="O9:Q9"/>
    <mergeCell ref="O13:Q13"/>
    <mergeCell ref="O15:Q15"/>
    <mergeCell ref="O10:Q10"/>
    <mergeCell ref="O14:Q14"/>
    <mergeCell ref="O18:Q20"/>
    <mergeCell ref="O21:Q21"/>
    <mergeCell ref="B21:G21"/>
    <mergeCell ref="H21:M21"/>
    <mergeCell ref="B18:G18"/>
    <mergeCell ref="H18:M18"/>
  </mergeCells>
  <hyperlinks>
    <hyperlink ref="O21" location="GRUPOS!A1" display="AL INICIO…"/>
    <hyperlink ref="O24" location="'FASE 4 - SEMIFINALES'!A1" display="SEMIFINALES"/>
    <hyperlink ref="C6" location="'GRUPO A'!A1" display="GRUPO A"/>
    <hyperlink ref="F6" location="'GRUPO B'!A1" display="GRUPO B"/>
    <hyperlink ref="I6" location="'GRUPO C'!A1" display="GRUPO C"/>
    <hyperlink ref="L6" location="'GRUPO D'!A1" display="GRUPO D"/>
    <hyperlink ref="C12" location="'GRUPO E'!A1" display="GRUPO E"/>
    <hyperlink ref="F12" location="'GRUPO F'!A1" display="GRUPO F"/>
    <hyperlink ref="I12" location="'GRUPO G'!A1" display="GRUPO G"/>
    <hyperlink ref="L12" location="'GRUPO H'!A1" display="GRUPO H"/>
  </hyperlinks>
  <pageMargins left="0.7" right="0.7" top="0.75" bottom="0.75" header="0.3" footer="0.3"/>
  <pageSetup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B1:R22"/>
  <sheetViews>
    <sheetView showGridLines="0" showRowColHeaders="0" defaultGridColor="0" colorId="22" zoomScale="110" zoomScaleNormal="110" workbookViewId="0">
      <selection activeCell="L10" sqref="L10"/>
    </sheetView>
  </sheetViews>
  <sheetFormatPr baseColWidth="10" defaultRowHeight="15"/>
  <cols>
    <col min="1" max="1" width="3.88671875" customWidth="1"/>
    <col min="2" max="2" width="12.21875" customWidth="1"/>
    <col min="3" max="3" width="3.33203125" customWidth="1"/>
    <col min="4" max="4" width="12.21875" customWidth="1"/>
    <col min="5" max="5" width="3.33203125" customWidth="1"/>
    <col min="6" max="6" width="3.109375" bestFit="1" customWidth="1"/>
    <col min="7" max="7" width="3.44140625" bestFit="1" customWidth="1"/>
    <col min="8" max="8" width="3.6640625" bestFit="1" customWidth="1"/>
    <col min="9" max="9" width="4.44140625" bestFit="1" customWidth="1"/>
    <col min="10" max="10" width="3.6640625" bestFit="1" customWidth="1"/>
    <col min="11" max="11" width="1.109375" customWidth="1"/>
    <col min="13" max="13" width="2.21875" customWidth="1"/>
    <col min="16" max="18" width="2" bestFit="1" customWidth="1"/>
  </cols>
  <sheetData>
    <row r="1" spans="2:18">
      <c r="N1" s="23"/>
      <c r="O1" s="23"/>
      <c r="P1" s="23"/>
      <c r="Q1" s="23"/>
      <c r="R1" s="23"/>
    </row>
    <row r="2" spans="2:18" ht="15.75">
      <c r="B2" s="51" t="s">
        <v>11</v>
      </c>
      <c r="C2" s="51"/>
      <c r="D2" s="51"/>
      <c r="E2" s="51"/>
      <c r="G2" s="55" t="s">
        <v>0</v>
      </c>
      <c r="H2" s="55"/>
      <c r="I2" s="55"/>
      <c r="J2" s="55"/>
      <c r="L2" s="50" t="s">
        <v>115</v>
      </c>
      <c r="N2" s="23" t="str">
        <f>IF($I$15&gt;$I$16,$B$15,0)</f>
        <v>Brasil</v>
      </c>
      <c r="O2" s="23">
        <f>IF($I$15=$I$16,$B$15,0)</f>
        <v>0</v>
      </c>
      <c r="P2" s="23">
        <f>IF(N2&lt;&gt;0,1,0)</f>
        <v>1</v>
      </c>
      <c r="Q2" s="23">
        <f>IF(O2&lt;&gt;0,IF($J$15&gt;$J$16,1,IF($J$15=$J$16,IF($G$15&gt;$G$16,1,0),0)),0)</f>
        <v>0</v>
      </c>
      <c r="R2" s="23"/>
    </row>
    <row r="3" spans="2:18" ht="15.75">
      <c r="B3" s="13" t="str">
        <f>B15</f>
        <v>Brasil</v>
      </c>
      <c r="C3" s="22">
        <v>3</v>
      </c>
      <c r="D3" s="13" t="str">
        <f>B16</f>
        <v>Croacia</v>
      </c>
      <c r="E3" s="22">
        <v>1</v>
      </c>
      <c r="L3" s="50"/>
      <c r="N3" s="23">
        <f>IF($I$15&gt;$I$17,$B$15,0)</f>
        <v>0</v>
      </c>
      <c r="O3" s="23" t="str">
        <f>IF($I$15=$I$17,$B$15,0)</f>
        <v>Brasil</v>
      </c>
      <c r="P3" s="23">
        <f>IF(N3&lt;&gt;0,1,0)</f>
        <v>0</v>
      </c>
      <c r="Q3" s="23">
        <f>IF(O3&lt;&gt;0,IF($J$15&gt;$J$17,1,IF($J$15=$J$17,IF($G$15&gt;$G$17,1,0),0)),0)</f>
        <v>1</v>
      </c>
      <c r="R3" s="23"/>
    </row>
    <row r="4" spans="2:18" ht="15.75">
      <c r="B4" s="13" t="str">
        <f>B17</f>
        <v>México</v>
      </c>
      <c r="C4" s="22">
        <v>1</v>
      </c>
      <c r="D4" s="13" t="str">
        <f>B18</f>
        <v>Camerún</v>
      </c>
      <c r="E4" s="22">
        <v>0</v>
      </c>
      <c r="L4" s="50"/>
      <c r="N4" s="23" t="str">
        <f>IF($I$15&gt;$I$18,$B$15,0)</f>
        <v>Brasil</v>
      </c>
      <c r="O4" s="23">
        <f>IF($I$15=$I$18,$B$15,0)</f>
        <v>0</v>
      </c>
      <c r="P4" s="23">
        <f>IF(N4&lt;&gt;0,1,0)</f>
        <v>1</v>
      </c>
      <c r="Q4" s="23">
        <f>IF(O4&lt;&gt;0,IF($J$15&gt;$J$18,1,IF($J$15=$J$18,IF($G$15&gt;$G$18,1,0),0)),0)</f>
        <v>0</v>
      </c>
      <c r="R4" s="23">
        <f>SUM(P2:Q4)</f>
        <v>3</v>
      </c>
    </row>
    <row r="5" spans="2:18">
      <c r="L5" s="50"/>
      <c r="N5" s="23"/>
      <c r="O5" s="23"/>
      <c r="P5" s="23"/>
      <c r="Q5" s="23"/>
      <c r="R5" s="23"/>
    </row>
    <row r="6" spans="2:18" ht="15.75">
      <c r="B6" s="51" t="s">
        <v>12</v>
      </c>
      <c r="C6" s="51"/>
      <c r="D6" s="51"/>
      <c r="E6" s="51"/>
      <c r="L6" s="50"/>
      <c r="N6" s="23"/>
      <c r="O6" s="23"/>
      <c r="P6" s="23"/>
      <c r="Q6" s="23"/>
      <c r="R6" s="23"/>
    </row>
    <row r="7" spans="2:18" ht="15.75">
      <c r="B7" s="13" t="str">
        <f>B15</f>
        <v>Brasil</v>
      </c>
      <c r="C7" s="22">
        <v>0</v>
      </c>
      <c r="D7" s="13" t="str">
        <f>B17</f>
        <v>México</v>
      </c>
      <c r="E7" s="22">
        <v>0</v>
      </c>
      <c r="L7" s="49" t="s">
        <v>45</v>
      </c>
      <c r="N7" s="23">
        <f>IF($I$16&gt;$I$15,$B$16,0)</f>
        <v>0</v>
      </c>
      <c r="O7" s="23">
        <f>IF($I$16=$I$15,$B$16,0)</f>
        <v>0</v>
      </c>
      <c r="P7" s="23">
        <f>IF(N7&lt;&gt;0,1,0)</f>
        <v>0</v>
      </c>
      <c r="Q7" s="23">
        <f>IF(O7&lt;&gt;0,IF($J$16&gt;$J$15,1,IF($J$16=$J$15,IF($G$16&gt;$G$15,1,0),0)),0)</f>
        <v>0</v>
      </c>
      <c r="R7" s="23"/>
    </row>
    <row r="8" spans="2:18" ht="15.75">
      <c r="B8" s="13" t="str">
        <f>B18</f>
        <v>Camerún</v>
      </c>
      <c r="C8" s="22">
        <v>0</v>
      </c>
      <c r="D8" s="13" t="str">
        <f>B16</f>
        <v>Croacia</v>
      </c>
      <c r="E8" s="22">
        <v>4</v>
      </c>
      <c r="L8" s="49"/>
      <c r="N8" s="23">
        <f>IF($I$16&gt;$I$17,$B$16,0)</f>
        <v>0</v>
      </c>
      <c r="O8" s="23">
        <f>IF($I$16=$I$17,$B$16,0)</f>
        <v>0</v>
      </c>
      <c r="P8" s="23">
        <f>IF(N8&lt;&gt;0,1,0)</f>
        <v>0</v>
      </c>
      <c r="Q8" s="23">
        <f>IF(O8&lt;&gt;0,IF($J$16&gt;$J$17,1,IF($J$16=$J$17,IF($G$16&gt;$G$17,1,0),0)),0)</f>
        <v>0</v>
      </c>
      <c r="R8" s="23"/>
    </row>
    <row r="9" spans="2:18">
      <c r="L9" s="49"/>
      <c r="N9" s="23" t="str">
        <f>IF($I$16&gt;$I$18,$B$16,0)</f>
        <v>Croacia</v>
      </c>
      <c r="O9" s="23">
        <f>IF($I$16=$I$18,$B$16,0)</f>
        <v>0</v>
      </c>
      <c r="P9" s="23">
        <f>IF(N9&lt;&gt;0,1,0)</f>
        <v>1</v>
      </c>
      <c r="Q9" s="23">
        <f>IF(O9&lt;&gt;0,IF($J$16&gt;$J$18,1,IF($J$16=$J$18,IF($G$16&gt;$G$18,1,0),0)),0)</f>
        <v>0</v>
      </c>
      <c r="R9" s="23">
        <f>SUM(P7:Q9)</f>
        <v>1</v>
      </c>
    </row>
    <row r="10" spans="2:18" ht="16.5" thickBot="1">
      <c r="B10" s="51" t="s">
        <v>13</v>
      </c>
      <c r="C10" s="51"/>
      <c r="D10" s="51"/>
      <c r="E10" s="51"/>
      <c r="G10" s="8"/>
      <c r="H10" s="8"/>
      <c r="I10" s="8"/>
      <c r="J10" s="8"/>
      <c r="K10" s="8"/>
      <c r="L10" s="25" t="s">
        <v>43</v>
      </c>
      <c r="N10" s="23"/>
      <c r="O10" s="23"/>
      <c r="P10" s="23"/>
      <c r="Q10" s="23"/>
      <c r="R10" s="23"/>
    </row>
    <row r="11" spans="2:18" ht="16.5" thickTop="1">
      <c r="B11" s="13" t="str">
        <f>B15</f>
        <v>Brasil</v>
      </c>
      <c r="C11" s="22">
        <v>4</v>
      </c>
      <c r="D11" s="13" t="str">
        <f>B18</f>
        <v>Camerún</v>
      </c>
      <c r="E11" s="22">
        <v>1</v>
      </c>
      <c r="N11" s="23"/>
      <c r="O11" s="23"/>
      <c r="P11" s="23"/>
      <c r="Q11" s="23"/>
      <c r="R11" s="23"/>
    </row>
    <row r="12" spans="2:18" ht="15.75">
      <c r="B12" s="13" t="str">
        <f>B16</f>
        <v>Croacia</v>
      </c>
      <c r="C12" s="22">
        <v>1</v>
      </c>
      <c r="D12" s="13" t="str">
        <f>B17</f>
        <v>México</v>
      </c>
      <c r="E12" s="22">
        <v>3</v>
      </c>
      <c r="G12" s="55" t="s">
        <v>106</v>
      </c>
      <c r="H12" s="55"/>
      <c r="I12" s="55"/>
      <c r="J12" s="55"/>
      <c r="L12" s="1"/>
      <c r="N12" s="23">
        <f>IF($I$17&gt;$I$15,$B$17,0)</f>
        <v>0</v>
      </c>
      <c r="O12" s="23" t="str">
        <f>IF($I$17=$I$15,$B$17,0)</f>
        <v>México</v>
      </c>
      <c r="P12" s="23">
        <f>IF(N12&lt;&gt;0,1,0)</f>
        <v>0</v>
      </c>
      <c r="Q12" s="23">
        <f>IF(O12&lt;&gt;0,IF($J$17&gt;$J$15,1,IF($J$17=$J$15,IF($G$17&gt;$G$15,1,0),0)),0)</f>
        <v>0</v>
      </c>
      <c r="R12" s="23"/>
    </row>
    <row r="13" spans="2:18">
      <c r="N13" s="23" t="str">
        <f>IF($I$17&gt;$I$16,$B$17,0)</f>
        <v>México</v>
      </c>
      <c r="O13" s="23">
        <f>IF($I$17=$I$16,$B$17,0)</f>
        <v>0</v>
      </c>
      <c r="P13" s="23">
        <f>IF(N13&lt;&gt;0,1,0)</f>
        <v>1</v>
      </c>
      <c r="Q13" s="23">
        <f>IF(O13&lt;&gt;0,IF($J$17&gt;$J$16,1,IF($J$17=$J$16,IF($G$17&gt;$G$16,1,0),0)),0)</f>
        <v>0</v>
      </c>
      <c r="R13" s="23"/>
    </row>
    <row r="14" spans="2:18" ht="15.75">
      <c r="C14" s="10" t="s">
        <v>14</v>
      </c>
      <c r="D14" s="5" t="s">
        <v>15</v>
      </c>
      <c r="E14" s="4" t="s">
        <v>16</v>
      </c>
      <c r="F14" s="4" t="s">
        <v>17</v>
      </c>
      <c r="G14" s="4" t="s">
        <v>18</v>
      </c>
      <c r="H14" s="4" t="s">
        <v>19</v>
      </c>
      <c r="I14" s="4" t="s">
        <v>21</v>
      </c>
      <c r="J14" s="4" t="s">
        <v>20</v>
      </c>
      <c r="N14" s="23" t="str">
        <f>IF($I$17&gt;$I$18,$B$17,0)</f>
        <v>México</v>
      </c>
      <c r="O14" s="23">
        <f>IF($I$17=$I$18,$B$17,0)</f>
        <v>0</v>
      </c>
      <c r="P14" s="23">
        <f>IF(N14&lt;&gt;0,1,0)</f>
        <v>1</v>
      </c>
      <c r="Q14" s="23">
        <f>IF(O14&lt;&gt;0,IF($J$17&gt;$J$18,1,IF($J$17=$J$18,IF($G$17&gt;$G$18,1,0),0)),0)</f>
        <v>0</v>
      </c>
      <c r="R14" s="23">
        <f>SUM(P12:Q14)</f>
        <v>2</v>
      </c>
    </row>
    <row r="15" spans="2:18">
      <c r="B15" s="3" t="s">
        <v>35</v>
      </c>
      <c r="C15" s="9">
        <f>3-(COUNTBLANK(C3:C3)+COUNTBLANK(C7:C7)+COUNTBLANK(C11:C11))</f>
        <v>3</v>
      </c>
      <c r="D15" s="3">
        <f>IF(C3&gt;E3,1,0)+IF(E7&lt;C7,1,0)+IF(E11&lt;C11,1,0)</f>
        <v>2</v>
      </c>
      <c r="E15" s="3">
        <f>C15-(D15+F15)</f>
        <v>1</v>
      </c>
      <c r="F15" s="3">
        <f>IF(C3&lt;E3,1,0)+IF(E7&gt;C7,1,0)+IF(E11&gt;C11,1,0)</f>
        <v>0</v>
      </c>
      <c r="G15" s="3">
        <f>C3+C7+C11</f>
        <v>7</v>
      </c>
      <c r="H15" s="3">
        <f>E3+E7+E11</f>
        <v>2</v>
      </c>
      <c r="I15" s="3">
        <f>D15*3+E15*1</f>
        <v>7</v>
      </c>
      <c r="J15" s="3">
        <f>G15-H15</f>
        <v>5</v>
      </c>
      <c r="N15" s="23"/>
      <c r="O15" s="23"/>
      <c r="P15" s="23"/>
      <c r="Q15" s="23"/>
      <c r="R15" s="23"/>
    </row>
    <row r="16" spans="2:18">
      <c r="B16" s="3" t="s">
        <v>103</v>
      </c>
      <c r="C16" s="9">
        <f>3-(COUNTBLANK(E3:E3)+COUNTBLANK(E8:E8)+COUNTBLANK(C12:C12))</f>
        <v>3</v>
      </c>
      <c r="D16" s="3">
        <f>IF(C3&lt;E3,1,0)+IF(C8&lt;E8,1,0)+IF(E12&lt;C12,1,0)</f>
        <v>1</v>
      </c>
      <c r="E16" s="3">
        <f>C16-(D16+F16)</f>
        <v>0</v>
      </c>
      <c r="F16" s="3">
        <f>IF(C3&gt;E3,1,0)+IF(C8&gt;E8,1,0)+IF(E12&gt;C12,1,0)</f>
        <v>2</v>
      </c>
      <c r="G16" s="3">
        <f>E3+E8+C12</f>
        <v>6</v>
      </c>
      <c r="H16" s="3">
        <f>C3+C8+E12</f>
        <v>6</v>
      </c>
      <c r="I16" s="3">
        <f>D16*3+E16*1</f>
        <v>3</v>
      </c>
      <c r="J16" s="3">
        <f>G16-H16</f>
        <v>0</v>
      </c>
      <c r="N16" s="23">
        <f>IF($I$18&gt;$I$15,$B$18,0)</f>
        <v>0</v>
      </c>
      <c r="O16" s="23">
        <f>IF($I$18=$I$15,$B$18,0)</f>
        <v>0</v>
      </c>
      <c r="P16" s="23">
        <f>IF(N16&lt;&gt;0,1,0)</f>
        <v>0</v>
      </c>
      <c r="Q16" s="23">
        <f>IF(O16&lt;&gt;0,IF($J$18&gt;$J$15,1,IF($J$18=$J$15,IF($G$18&gt;$G$15,1,0),0)),0)</f>
        <v>0</v>
      </c>
      <c r="R16" s="23"/>
    </row>
    <row r="17" spans="2:18">
      <c r="B17" s="3" t="s">
        <v>8</v>
      </c>
      <c r="C17" s="9">
        <f>3-(COUNTBLANK(C4:C4)+COUNTBLANK(E7:E7)+COUNTBLANK(E12:E12))</f>
        <v>3</v>
      </c>
      <c r="D17" s="3">
        <f>IF(C4&gt;E4,1,0)+IF(E7&gt;C7,1,0)+IF(E12&gt;C12,1,0)</f>
        <v>2</v>
      </c>
      <c r="E17" s="3">
        <f>C17-(D17+F17)</f>
        <v>1</v>
      </c>
      <c r="F17" s="3">
        <f>IF(C4&lt;E4,1,0)+IF(E7&lt;C7,1,0)+IF(E12&lt;C12,1,0)</f>
        <v>0</v>
      </c>
      <c r="G17" s="3">
        <f>C4+E7+E12</f>
        <v>4</v>
      </c>
      <c r="H17" s="3">
        <f>E4+C7+C12</f>
        <v>1</v>
      </c>
      <c r="I17" s="3">
        <f>D17*3+E17*1</f>
        <v>7</v>
      </c>
      <c r="J17" s="3">
        <f>G17-H17</f>
        <v>3</v>
      </c>
      <c r="N17" s="23">
        <f>IF($I$18&gt;$I$16,$B$18,0)</f>
        <v>0</v>
      </c>
      <c r="O17" s="23">
        <f>IF($I$18=$I$16,$B$18,0)</f>
        <v>0</v>
      </c>
      <c r="P17" s="23">
        <f>IF(N17&lt;&gt;0,1,0)</f>
        <v>0</v>
      </c>
      <c r="Q17" s="23">
        <f>IF(O17&lt;&gt;0,IF($J$18&gt;$J$16,1,IF($J$18=$J$16,IF($G$18&gt;$G$16,1,0),0)),0)</f>
        <v>0</v>
      </c>
      <c r="R17" s="23"/>
    </row>
    <row r="18" spans="2:18">
      <c r="B18" s="3" t="s">
        <v>33</v>
      </c>
      <c r="C18" s="9">
        <f>3-(COUNTBLANK(E4:E4)+COUNTBLANK(C8:C8)+COUNTBLANK(E11:E11))</f>
        <v>3</v>
      </c>
      <c r="D18" s="3">
        <f>IF(E4&gt;C4,1,0)+IF(C8&gt;E8,1,0)+IF(E11&gt;C11,1,0)</f>
        <v>0</v>
      </c>
      <c r="E18" s="3">
        <f>C18-(D18+F18)</f>
        <v>0</v>
      </c>
      <c r="F18" s="3">
        <f>IF(E4&lt;C4,1,0)+IF(C8&lt;E8,1,0)+IF(E11&lt;C11,1,0)</f>
        <v>3</v>
      </c>
      <c r="G18" s="3">
        <f>E4+C8+E11</f>
        <v>1</v>
      </c>
      <c r="H18" s="3">
        <f>C4+E8+C11</f>
        <v>9</v>
      </c>
      <c r="I18" s="3">
        <f>D18*3+E18*1</f>
        <v>0</v>
      </c>
      <c r="J18" s="3">
        <f>G18-H18</f>
        <v>-8</v>
      </c>
      <c r="N18" s="23">
        <f>IF($I$18&gt;$I$17,$B$18,0)</f>
        <v>0</v>
      </c>
      <c r="O18" s="23">
        <f>IF($I$18=$I$17,$B$18,0)</f>
        <v>0</v>
      </c>
      <c r="P18" s="23">
        <f>IF(N18&lt;&gt;0,1,0)</f>
        <v>0</v>
      </c>
      <c r="Q18" s="23">
        <f>IF(O18&lt;&gt;0,IF($J$18&gt;$J$17,1,IF($J$18=$J$17,IF($G$18&gt;$G$17,1,0),0)),0)</f>
        <v>0</v>
      </c>
      <c r="R18" s="23">
        <f>SUM(P16:Q18)</f>
        <v>0</v>
      </c>
    </row>
    <row r="19" spans="2:18" ht="3.75" customHeight="1" thickBot="1"/>
    <row r="20" spans="2:18">
      <c r="C20" s="14"/>
      <c r="D20" s="52" t="s">
        <v>25</v>
      </c>
      <c r="E20" s="52"/>
      <c r="F20" s="52"/>
      <c r="G20" s="52"/>
      <c r="H20" s="52"/>
      <c r="I20" s="53"/>
      <c r="J20" s="54"/>
      <c r="L20" s="7" t="s">
        <v>105</v>
      </c>
    </row>
    <row r="21" spans="2:18" ht="18">
      <c r="C21" s="9">
        <v>1</v>
      </c>
      <c r="D21" s="46" t="str">
        <f>IF(R4=3,B15,IF(R9=3,B16,IF(R14=3,B17,IF(R18=3,B18,0))))</f>
        <v>Brasil</v>
      </c>
      <c r="E21" s="46"/>
      <c r="F21" s="46"/>
      <c r="G21" s="46"/>
      <c r="H21" s="46"/>
      <c r="I21" s="47" t="s">
        <v>46</v>
      </c>
      <c r="J21" s="48"/>
    </row>
    <row r="22" spans="2:18" ht="18">
      <c r="C22" s="9">
        <v>2</v>
      </c>
      <c r="D22" s="46" t="str">
        <f>IF(R4=2,B15,IF(R9=2,B16,IF(R14=2,B17,IF(R18=2,B18,0))))</f>
        <v>México</v>
      </c>
      <c r="E22" s="46"/>
      <c r="F22" s="46"/>
      <c r="G22" s="46"/>
      <c r="H22" s="46"/>
      <c r="I22" s="47" t="s">
        <v>48</v>
      </c>
      <c r="J22" s="48"/>
    </row>
  </sheetData>
  <sheetProtection password="DBED" sheet="1" objects="1" scenarios="1" selectLockedCells="1"/>
  <mergeCells count="12">
    <mergeCell ref="L2:L6"/>
    <mergeCell ref="B2:E2"/>
    <mergeCell ref="B6:E6"/>
    <mergeCell ref="B10:E10"/>
    <mergeCell ref="D20:J20"/>
    <mergeCell ref="G2:J2"/>
    <mergeCell ref="G12:J12"/>
    <mergeCell ref="D21:H21"/>
    <mergeCell ref="D22:H22"/>
    <mergeCell ref="I21:J21"/>
    <mergeCell ref="I22:J22"/>
    <mergeCell ref="L7:L9"/>
  </mergeCells>
  <conditionalFormatting sqref="I15:I18">
    <cfRule type="top10" dxfId="7" priority="3" rank="2"/>
  </conditionalFormatting>
  <conditionalFormatting sqref="J15:J18">
    <cfRule type="top10" priority="1" stopIfTrue="1" rank="3"/>
  </conditionalFormatting>
  <hyperlinks>
    <hyperlink ref="L10" location="GRUPOS!A1" display="AL INICIO…"/>
  </hyperlinks>
  <pageMargins left="0.7" right="0.7" top="0.75" bottom="0.75" header="0.3" footer="0.3"/>
  <pageSetup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B1:R22"/>
  <sheetViews>
    <sheetView showGridLines="0" showRowColHeaders="0" defaultGridColor="0" colorId="22" zoomScale="110" zoomScaleNormal="110" workbookViewId="0">
      <selection activeCell="L10" sqref="L10"/>
    </sheetView>
  </sheetViews>
  <sheetFormatPr baseColWidth="10" defaultRowHeight="15"/>
  <cols>
    <col min="1" max="1" width="3.88671875" customWidth="1"/>
    <col min="2" max="2" width="12.21875" customWidth="1"/>
    <col min="3" max="3" width="3.33203125" customWidth="1"/>
    <col min="4" max="4" width="12.21875" customWidth="1"/>
    <col min="5" max="5" width="3.33203125" customWidth="1"/>
    <col min="6" max="6" width="3.109375" bestFit="1" customWidth="1"/>
    <col min="7" max="7" width="3.44140625" bestFit="1" customWidth="1"/>
    <col min="8" max="8" width="3.6640625" bestFit="1" customWidth="1"/>
    <col min="9" max="9" width="4.44140625" bestFit="1" customWidth="1"/>
    <col min="10" max="10" width="3.6640625" bestFit="1" customWidth="1"/>
    <col min="11" max="11" width="1.109375" customWidth="1"/>
    <col min="13" max="13" width="2.21875" customWidth="1"/>
    <col min="16" max="18" width="2" bestFit="1" customWidth="1"/>
  </cols>
  <sheetData>
    <row r="1" spans="2:18">
      <c r="N1" s="23"/>
      <c r="O1" s="23"/>
      <c r="P1" s="23"/>
      <c r="Q1" s="23"/>
      <c r="R1" s="23"/>
    </row>
    <row r="2" spans="2:18" ht="15.75">
      <c r="B2" s="51" t="s">
        <v>11</v>
      </c>
      <c r="C2" s="51"/>
      <c r="D2" s="51"/>
      <c r="E2" s="51"/>
      <c r="G2" s="55" t="s">
        <v>1</v>
      </c>
      <c r="H2" s="55"/>
      <c r="I2" s="55"/>
      <c r="J2" s="55"/>
      <c r="L2" s="50" t="s">
        <v>116</v>
      </c>
      <c r="N2" s="23">
        <f>IF($I$15&gt;$I$16,$B$15,0)</f>
        <v>0</v>
      </c>
      <c r="O2" s="23">
        <f>IF($I$15=$I$16,$B$15,0)</f>
        <v>0</v>
      </c>
      <c r="P2" s="23">
        <f>IF(N2&lt;&gt;0,1,0)</f>
        <v>0</v>
      </c>
      <c r="Q2" s="23">
        <f>IF(O2&lt;&gt;0,IF($J$15&gt;$J$16,1,IF($J$15=$J$16,IF($G$15&gt;$G$16,1,0),0)),0)</f>
        <v>0</v>
      </c>
      <c r="R2" s="23"/>
    </row>
    <row r="3" spans="2:18" ht="15.75">
      <c r="B3" s="13" t="str">
        <f>B15</f>
        <v>España</v>
      </c>
      <c r="C3" s="22">
        <v>1</v>
      </c>
      <c r="D3" s="13" t="str">
        <f>B16</f>
        <v>Holanda</v>
      </c>
      <c r="E3" s="22">
        <v>5</v>
      </c>
      <c r="L3" s="50"/>
      <c r="N3" s="23">
        <f>IF($I$15&gt;$I$17,$B$15,0)</f>
        <v>0</v>
      </c>
      <c r="O3" s="23">
        <f>IF($I$15=$I$17,$B$15,0)</f>
        <v>0</v>
      </c>
      <c r="P3" s="23">
        <f>IF(N3&lt;&gt;0,1,0)</f>
        <v>0</v>
      </c>
      <c r="Q3" s="23">
        <f>IF(O3&lt;&gt;0,IF($J$15&gt;$J$17,1,IF($J$15=$J$17,IF($G$15&gt;$G$17,1,0),0)),0)</f>
        <v>0</v>
      </c>
      <c r="R3" s="23"/>
    </row>
    <row r="4" spans="2:18" ht="15.75">
      <c r="B4" s="13" t="str">
        <f>B17</f>
        <v>Chile</v>
      </c>
      <c r="C4" s="22">
        <v>3</v>
      </c>
      <c r="D4" s="13" t="str">
        <f>B18</f>
        <v>Australia</v>
      </c>
      <c r="E4" s="22">
        <v>1</v>
      </c>
      <c r="L4" s="50"/>
      <c r="N4" s="23" t="str">
        <f>IF($I$15&gt;$I$18,$B$15,0)</f>
        <v>España</v>
      </c>
      <c r="O4" s="23">
        <f>IF($I$15=$I$18,$B$15,0)</f>
        <v>0</v>
      </c>
      <c r="P4" s="23">
        <f>IF(N4&lt;&gt;0,1,0)</f>
        <v>1</v>
      </c>
      <c r="Q4" s="23">
        <f>IF(O4&lt;&gt;0,IF($J$15&gt;$J$18,1,IF($J$15=$J$18,IF($G$15&gt;$G$18,1,0),0)),0)</f>
        <v>0</v>
      </c>
      <c r="R4" s="23">
        <f>SUM(P2:Q4)</f>
        <v>1</v>
      </c>
    </row>
    <row r="5" spans="2:18">
      <c r="L5" s="50"/>
      <c r="N5" s="23"/>
      <c r="O5" s="23"/>
      <c r="P5" s="23"/>
      <c r="Q5" s="23"/>
      <c r="R5" s="23"/>
    </row>
    <row r="6" spans="2:18" ht="15.75">
      <c r="B6" s="51" t="s">
        <v>12</v>
      </c>
      <c r="C6" s="51"/>
      <c r="D6" s="51"/>
      <c r="E6" s="51"/>
      <c r="L6" s="50"/>
      <c r="N6" s="23"/>
      <c r="O6" s="23"/>
      <c r="P6" s="23"/>
      <c r="Q6" s="23"/>
      <c r="R6" s="23"/>
    </row>
    <row r="7" spans="2:18" ht="15.75">
      <c r="B7" s="13" t="str">
        <f>B15</f>
        <v>España</v>
      </c>
      <c r="C7" s="22">
        <v>0</v>
      </c>
      <c r="D7" s="13" t="str">
        <f>B17</f>
        <v>Chile</v>
      </c>
      <c r="E7" s="22">
        <v>2</v>
      </c>
      <c r="L7" s="49" t="s">
        <v>45</v>
      </c>
      <c r="N7" s="23" t="str">
        <f>IF($I$16&gt;$I$15,$B$16,0)</f>
        <v>Holanda</v>
      </c>
      <c r="O7" s="23">
        <f>IF($I$16=$I$15,$B$16,0)</f>
        <v>0</v>
      </c>
      <c r="P7" s="23">
        <f>IF(N7&lt;&gt;0,1,0)</f>
        <v>1</v>
      </c>
      <c r="Q7" s="23">
        <f>IF(O7&lt;&gt;0,IF($J$16&gt;$J$15,1,IF($J$16=$J$15,IF($G$16&gt;$G$15,1,0),0)),0)</f>
        <v>0</v>
      </c>
      <c r="R7" s="23"/>
    </row>
    <row r="8" spans="2:18" ht="15.75">
      <c r="B8" s="13" t="str">
        <f>B18</f>
        <v>Australia</v>
      </c>
      <c r="C8" s="22">
        <v>2</v>
      </c>
      <c r="D8" s="13" t="str">
        <f>B16</f>
        <v>Holanda</v>
      </c>
      <c r="E8" s="22">
        <v>3</v>
      </c>
      <c r="L8" s="49"/>
      <c r="N8" s="23" t="str">
        <f>IF($I$16&gt;$I$17,$B$16,0)</f>
        <v>Holanda</v>
      </c>
      <c r="O8" s="23">
        <f>IF($I$16=$I$17,$B$16,0)</f>
        <v>0</v>
      </c>
      <c r="P8" s="23">
        <f>IF(N8&lt;&gt;0,1,0)</f>
        <v>1</v>
      </c>
      <c r="Q8" s="23">
        <f>IF(O8&lt;&gt;0,IF($J$16&gt;$J$17,1,IF($J$16=$J$17,IF($G$16&gt;$G$17,1,0),0)),0)</f>
        <v>0</v>
      </c>
      <c r="R8" s="23"/>
    </row>
    <row r="9" spans="2:18">
      <c r="L9" s="49"/>
      <c r="N9" s="23" t="str">
        <f>IF($I$16&gt;$I$18,$B$16,0)</f>
        <v>Holanda</v>
      </c>
      <c r="O9" s="23">
        <f>IF($I$16=$I$18,$B$16,0)</f>
        <v>0</v>
      </c>
      <c r="P9" s="23">
        <f>IF(N9&lt;&gt;0,1,0)</f>
        <v>1</v>
      </c>
      <c r="Q9" s="23">
        <f>IF(O9&lt;&gt;0,IF($J$16&gt;$J$18,1,IF($J$16=$J$18,IF($G$16&gt;$G$18,1,0),0)),0)</f>
        <v>0</v>
      </c>
      <c r="R9" s="23">
        <f>SUM(P7:Q9)</f>
        <v>3</v>
      </c>
    </row>
    <row r="10" spans="2:18" ht="16.5" thickBot="1">
      <c r="B10" s="51" t="s">
        <v>13</v>
      </c>
      <c r="C10" s="51"/>
      <c r="D10" s="51"/>
      <c r="E10" s="51"/>
      <c r="G10" s="8"/>
      <c r="H10" s="8"/>
      <c r="I10" s="8"/>
      <c r="J10" s="8"/>
      <c r="K10" s="8"/>
      <c r="L10" s="25" t="s">
        <v>43</v>
      </c>
      <c r="N10" s="23"/>
      <c r="O10" s="23"/>
      <c r="P10" s="23"/>
      <c r="Q10" s="23"/>
      <c r="R10" s="23"/>
    </row>
    <row r="11" spans="2:18" ht="16.5" thickTop="1">
      <c r="B11" s="13" t="str">
        <f>B15</f>
        <v>España</v>
      </c>
      <c r="C11" s="22">
        <v>3</v>
      </c>
      <c r="D11" s="13" t="str">
        <f>B18</f>
        <v>Australia</v>
      </c>
      <c r="E11" s="22">
        <v>0</v>
      </c>
      <c r="N11" s="23"/>
      <c r="O11" s="23"/>
      <c r="P11" s="23"/>
      <c r="Q11" s="23"/>
      <c r="R11" s="23"/>
    </row>
    <row r="12" spans="2:18" ht="15.75">
      <c r="B12" s="13" t="str">
        <f>B16</f>
        <v>Holanda</v>
      </c>
      <c r="C12" s="22">
        <v>2</v>
      </c>
      <c r="D12" s="13" t="str">
        <f>B17</f>
        <v>Chile</v>
      </c>
      <c r="E12" s="22">
        <v>0</v>
      </c>
      <c r="G12" s="55" t="s">
        <v>106</v>
      </c>
      <c r="H12" s="55"/>
      <c r="I12" s="55"/>
      <c r="J12" s="55"/>
      <c r="L12" s="1"/>
      <c r="N12" s="23" t="str">
        <f>IF($I$17&gt;$I$15,$B$17,0)</f>
        <v>Chile</v>
      </c>
      <c r="O12" s="23">
        <f>IF($I$17=$I$15,$B$17,0)</f>
        <v>0</v>
      </c>
      <c r="P12" s="23">
        <f>IF(N12&lt;&gt;0,1,0)</f>
        <v>1</v>
      </c>
      <c r="Q12" s="23">
        <f>IF(O12&lt;&gt;0,IF($J$17&gt;$J$15,1,IF($J$17=$J$15,IF($G$17&gt;$G$15,1,0),0)),0)</f>
        <v>0</v>
      </c>
      <c r="R12" s="23"/>
    </row>
    <row r="13" spans="2:18">
      <c r="N13" s="23">
        <f>IF($I$17&gt;$I$16,$B$17,0)</f>
        <v>0</v>
      </c>
      <c r="O13" s="23">
        <f>IF($I$17=$I$16,$B$17,0)</f>
        <v>0</v>
      </c>
      <c r="P13" s="23">
        <f>IF(N13&lt;&gt;0,1,0)</f>
        <v>0</v>
      </c>
      <c r="Q13" s="23">
        <f>IF(O13&lt;&gt;0,IF($J$17&gt;$J$16,1,IF($J$17=$J$16,IF($G$17&gt;$G$16,1,0),0)),0)</f>
        <v>0</v>
      </c>
      <c r="R13" s="23"/>
    </row>
    <row r="14" spans="2:18" ht="15.75">
      <c r="C14" s="10" t="s">
        <v>14</v>
      </c>
      <c r="D14" s="5" t="s">
        <v>15</v>
      </c>
      <c r="E14" s="4" t="s">
        <v>16</v>
      </c>
      <c r="F14" s="4" t="s">
        <v>17</v>
      </c>
      <c r="G14" s="4" t="s">
        <v>18</v>
      </c>
      <c r="H14" s="4" t="s">
        <v>19</v>
      </c>
      <c r="I14" s="4" t="s">
        <v>21</v>
      </c>
      <c r="J14" s="4" t="s">
        <v>20</v>
      </c>
      <c r="N14" s="23" t="str">
        <f>IF($I$17&gt;$I$18,$B$17,0)</f>
        <v>Chile</v>
      </c>
      <c r="O14" s="23">
        <f>IF($I$17=$I$18,$B$17,0)</f>
        <v>0</v>
      </c>
      <c r="P14" s="23">
        <f>IF(N14&lt;&gt;0,1,0)</f>
        <v>1</v>
      </c>
      <c r="Q14" s="23">
        <f>IF(O14&lt;&gt;0,IF($J$17&gt;$J$18,1,IF($J$17=$J$18,IF($G$17&gt;$G$18,1,0),0)),0)</f>
        <v>0</v>
      </c>
      <c r="R14" s="23">
        <f>SUM(P12:Q14)</f>
        <v>2</v>
      </c>
    </row>
    <row r="15" spans="2:18">
      <c r="B15" s="3" t="s">
        <v>36</v>
      </c>
      <c r="C15" s="9">
        <f>3-(COUNTBLANK(C3:C3)+COUNTBLANK(C7:C7)+COUNTBLANK(C11:C11))</f>
        <v>3</v>
      </c>
      <c r="D15" s="3">
        <f>IF(C3&gt;E3,1,0)+IF(E7&lt;C7,1,0)+IF(E11&lt;C11,1,0)</f>
        <v>1</v>
      </c>
      <c r="E15" s="3">
        <f>C15-(D15+F15)</f>
        <v>0</v>
      </c>
      <c r="F15" s="3">
        <f>IF(C3&lt;E3,1,0)+IF(E7&gt;C7,1,0)+IF(E11&gt;C11,1,0)</f>
        <v>2</v>
      </c>
      <c r="G15" s="3">
        <f>C3+C7+C11</f>
        <v>4</v>
      </c>
      <c r="H15" s="3">
        <f>E3+E7+E11</f>
        <v>7</v>
      </c>
      <c r="I15" s="3">
        <f>D15*3+E15*1</f>
        <v>3</v>
      </c>
      <c r="J15" s="3">
        <f>G15-H15</f>
        <v>-3</v>
      </c>
      <c r="N15" s="23"/>
      <c r="O15" s="23"/>
      <c r="P15" s="23"/>
      <c r="Q15" s="23"/>
      <c r="R15" s="23"/>
    </row>
    <row r="16" spans="2:18">
      <c r="B16" s="3" t="s">
        <v>34</v>
      </c>
      <c r="C16" s="9">
        <f>3-(COUNTBLANK(E3:E3)+COUNTBLANK(E8:E8)+COUNTBLANK(C12:C12))</f>
        <v>3</v>
      </c>
      <c r="D16" s="3">
        <f>IF(C3&lt;E3,1,0)+IF(C8&lt;E8,1,0)+IF(E12&lt;C12,1,0)</f>
        <v>3</v>
      </c>
      <c r="E16" s="3">
        <f>C16-(D16+F16)</f>
        <v>0</v>
      </c>
      <c r="F16" s="3">
        <f>IF(C3&gt;E3,1,0)+IF(C8&gt;E8,1,0)+IF(E12&gt;C12,1,0)</f>
        <v>0</v>
      </c>
      <c r="G16" s="3">
        <f>E3+E8+C12</f>
        <v>10</v>
      </c>
      <c r="H16" s="3">
        <f>C3+C8+E12</f>
        <v>3</v>
      </c>
      <c r="I16" s="3">
        <f>D16*3+E16*1</f>
        <v>9</v>
      </c>
      <c r="J16" s="3">
        <f>G16-H16</f>
        <v>7</v>
      </c>
      <c r="N16" s="23">
        <f>IF($I$18&gt;$I$15,$B$18,0)</f>
        <v>0</v>
      </c>
      <c r="O16" s="23">
        <f>IF($I$18=$I$15,$B$18,0)</f>
        <v>0</v>
      </c>
      <c r="P16" s="23">
        <f>IF(N16&lt;&gt;0,1,0)</f>
        <v>0</v>
      </c>
      <c r="Q16" s="23">
        <f>IF(O16&lt;&gt;0,IF($J$18&gt;$J$15,1,IF($J$18=$J$15,IF($G$18&gt;$G$15,1,0),0)),0)</f>
        <v>0</v>
      </c>
      <c r="R16" s="23"/>
    </row>
    <row r="17" spans="2:18">
      <c r="B17" s="3" t="s">
        <v>40</v>
      </c>
      <c r="C17" s="9">
        <f>3-(COUNTBLANK(C4:C4)+COUNTBLANK(E7:E7)+COUNTBLANK(E12:E12))</f>
        <v>3</v>
      </c>
      <c r="D17" s="3">
        <f>IF(C4&gt;E4,1,0)+IF(E7&gt;C7,1,0)+IF(E12&gt;C12,1,0)</f>
        <v>2</v>
      </c>
      <c r="E17" s="3">
        <f>C17-(D17+F17)</f>
        <v>0</v>
      </c>
      <c r="F17" s="3">
        <f>IF(C4&lt;E4,1,0)+IF(E7&lt;C7,1,0)+IF(E12&lt;C12,1,0)</f>
        <v>1</v>
      </c>
      <c r="G17" s="3">
        <f>C4+E7+E12</f>
        <v>5</v>
      </c>
      <c r="H17" s="3">
        <f>E4+C7+C12</f>
        <v>3</v>
      </c>
      <c r="I17" s="3">
        <f>D17*3+E17*1</f>
        <v>6</v>
      </c>
      <c r="J17" s="3">
        <f>G17-H17</f>
        <v>2</v>
      </c>
      <c r="N17" s="23">
        <f>IF($I$18&gt;$I$16,$B$18,0)</f>
        <v>0</v>
      </c>
      <c r="O17" s="23">
        <f>IF($I$18=$I$16,$B$18,0)</f>
        <v>0</v>
      </c>
      <c r="P17" s="23">
        <f>IF(N17&lt;&gt;0,1,0)</f>
        <v>0</v>
      </c>
      <c r="Q17" s="23">
        <f>IF(O17&lt;&gt;0,IF($J$18&gt;$J$16,1,IF($J$18=$J$16,IF($G$18&gt;$G$16,1,0),0)),0)</f>
        <v>0</v>
      </c>
      <c r="R17" s="23"/>
    </row>
    <row r="18" spans="2:18">
      <c r="B18" s="3" t="s">
        <v>28</v>
      </c>
      <c r="C18" s="9">
        <f>3-(COUNTBLANK(E4:E4)+COUNTBLANK(C8:C8)+COUNTBLANK(E11:E11))</f>
        <v>3</v>
      </c>
      <c r="D18" s="3">
        <f>IF(E4&gt;C4,1,0)+IF(C8&gt;E8,1,0)+IF(E11&gt;C11,1,0)</f>
        <v>0</v>
      </c>
      <c r="E18" s="3">
        <f>C18-(D18+F18)</f>
        <v>0</v>
      </c>
      <c r="F18" s="3">
        <f>IF(E4&lt;C4,1,0)+IF(C8&lt;E8,1,0)+IF(E11&lt;C11,1,0)</f>
        <v>3</v>
      </c>
      <c r="G18" s="3">
        <f>E4+C8+E11</f>
        <v>3</v>
      </c>
      <c r="H18" s="3">
        <f>C4+E8+C11</f>
        <v>9</v>
      </c>
      <c r="I18" s="3">
        <f>D18*3+E18*1</f>
        <v>0</v>
      </c>
      <c r="J18" s="3">
        <f>G18-H18</f>
        <v>-6</v>
      </c>
      <c r="N18" s="23">
        <f>IF($I$18&gt;$I$17,$B$18,0)</f>
        <v>0</v>
      </c>
      <c r="O18" s="23">
        <f>IF($I$18=$I$17,$B$18,0)</f>
        <v>0</v>
      </c>
      <c r="P18" s="23">
        <f>IF(N18&lt;&gt;0,1,0)</f>
        <v>0</v>
      </c>
      <c r="Q18" s="23">
        <f>IF(O18&lt;&gt;0,IF($J$18&gt;$J$17,1,IF($J$18=$J$17,IF($G$18&gt;$G$17,1,0),0)),0)</f>
        <v>0</v>
      </c>
      <c r="R18" s="23">
        <f>SUM(P16:Q18)</f>
        <v>0</v>
      </c>
    </row>
    <row r="19" spans="2:18" ht="3.75" customHeight="1" thickBot="1"/>
    <row r="20" spans="2:18">
      <c r="C20" s="14"/>
      <c r="D20" s="52" t="s">
        <v>25</v>
      </c>
      <c r="E20" s="52"/>
      <c r="F20" s="52"/>
      <c r="G20" s="52"/>
      <c r="H20" s="52"/>
      <c r="I20" s="53"/>
      <c r="J20" s="54"/>
      <c r="L20" s="7" t="s">
        <v>105</v>
      </c>
    </row>
    <row r="21" spans="2:18" ht="18">
      <c r="C21" s="9">
        <v>1</v>
      </c>
      <c r="D21" s="46" t="str">
        <f>IF(R4=3,B15,IF(R9=3,B16,IF(R14=3,B17,IF(R18=3,B18,0))))</f>
        <v>Holanda</v>
      </c>
      <c r="E21" s="46"/>
      <c r="F21" s="46"/>
      <c r="G21" s="46"/>
      <c r="H21" s="46"/>
      <c r="I21" s="47" t="s">
        <v>47</v>
      </c>
      <c r="J21" s="48"/>
    </row>
    <row r="22" spans="2:18" ht="18">
      <c r="C22" s="9">
        <v>2</v>
      </c>
      <c r="D22" s="46" t="str">
        <f>IF(R4=2,B15,IF(R9=2,B16,IF(R14=2,B17,IF(R18=2,B18,0))))</f>
        <v>Chile</v>
      </c>
      <c r="E22" s="46"/>
      <c r="F22" s="46"/>
      <c r="G22" s="46"/>
      <c r="H22" s="46"/>
      <c r="I22" s="47" t="s">
        <v>49</v>
      </c>
      <c r="J22" s="48"/>
    </row>
  </sheetData>
  <sheetProtection password="DBED" sheet="1" objects="1" scenarios="1" selectLockedCells="1"/>
  <mergeCells count="12">
    <mergeCell ref="B10:E10"/>
    <mergeCell ref="G12:J12"/>
    <mergeCell ref="L2:L6"/>
    <mergeCell ref="B2:E2"/>
    <mergeCell ref="G2:J2"/>
    <mergeCell ref="B6:E6"/>
    <mergeCell ref="L7:L9"/>
    <mergeCell ref="D20:J20"/>
    <mergeCell ref="D21:H21"/>
    <mergeCell ref="I21:J21"/>
    <mergeCell ref="D22:H22"/>
    <mergeCell ref="I22:J22"/>
  </mergeCells>
  <conditionalFormatting sqref="I15:I18">
    <cfRule type="top10" dxfId="6" priority="2" rank="2"/>
  </conditionalFormatting>
  <conditionalFormatting sqref="J15:J18">
    <cfRule type="top10" priority="1" stopIfTrue="1" rank="3"/>
  </conditionalFormatting>
  <hyperlinks>
    <hyperlink ref="L10" location="GRUPOS!A1" display="AL INICIO…"/>
  </hyperlinks>
  <pageMargins left="0.7" right="0.7" top="0.75" bottom="0.75" header="0.3" footer="0.3"/>
  <pageSetup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B1:R22"/>
  <sheetViews>
    <sheetView showGridLines="0" showRowColHeaders="0" defaultGridColor="0" colorId="22" zoomScale="110" zoomScaleNormal="110" workbookViewId="0">
      <selection activeCell="L10" sqref="L10"/>
    </sheetView>
  </sheetViews>
  <sheetFormatPr baseColWidth="10" defaultRowHeight="15"/>
  <cols>
    <col min="1" max="1" width="3.88671875" customWidth="1"/>
    <col min="2" max="2" width="12.21875" customWidth="1"/>
    <col min="3" max="3" width="3.33203125" customWidth="1"/>
    <col min="4" max="4" width="12.21875" customWidth="1"/>
    <col min="5" max="5" width="3.33203125" customWidth="1"/>
    <col min="6" max="6" width="3.109375" bestFit="1" customWidth="1"/>
    <col min="7" max="7" width="3.44140625" bestFit="1" customWidth="1"/>
    <col min="8" max="8" width="3.6640625" bestFit="1" customWidth="1"/>
    <col min="9" max="9" width="4.44140625" bestFit="1" customWidth="1"/>
    <col min="10" max="10" width="3.6640625" bestFit="1" customWidth="1"/>
    <col min="11" max="11" width="1.109375" customWidth="1"/>
    <col min="13" max="13" width="2.21875" customWidth="1"/>
    <col min="16" max="18" width="2" bestFit="1" customWidth="1"/>
  </cols>
  <sheetData>
    <row r="1" spans="2:18">
      <c r="N1" s="23"/>
      <c r="O1" s="23"/>
      <c r="P1" s="23"/>
      <c r="Q1" s="23"/>
      <c r="R1" s="23"/>
    </row>
    <row r="2" spans="2:18" ht="15.75">
      <c r="B2" s="51" t="s">
        <v>11</v>
      </c>
      <c r="C2" s="51"/>
      <c r="D2" s="51"/>
      <c r="E2" s="51"/>
      <c r="G2" s="55" t="s">
        <v>2</v>
      </c>
      <c r="H2" s="55"/>
      <c r="I2" s="55"/>
      <c r="J2" s="55"/>
      <c r="L2" s="50" t="s">
        <v>114</v>
      </c>
      <c r="N2" s="23" t="str">
        <f>IF($I$15&gt;$I$16,$B$15,0)</f>
        <v>Colombia</v>
      </c>
      <c r="O2" s="23">
        <f>IF($I$15=$I$16,$B$15,0)</f>
        <v>0</v>
      </c>
      <c r="P2" s="23">
        <f>IF(N2&lt;&gt;0,1,0)</f>
        <v>1</v>
      </c>
      <c r="Q2" s="23">
        <f>IF(O2&lt;&gt;0,IF($J$15&gt;$J$16,1,IF($J$15=$J$16,IF($G$15&gt;$G$16,1,0),0)),0)</f>
        <v>0</v>
      </c>
      <c r="R2" s="23"/>
    </row>
    <row r="3" spans="2:18" ht="15.75">
      <c r="B3" s="13" t="str">
        <f>B15</f>
        <v>Colombia</v>
      </c>
      <c r="C3" s="22">
        <v>3</v>
      </c>
      <c r="D3" s="13" t="str">
        <f>B16</f>
        <v>Grecia</v>
      </c>
      <c r="E3" s="22">
        <v>0</v>
      </c>
      <c r="L3" s="50"/>
      <c r="N3" s="23" t="str">
        <f>IF($I$15&gt;$I$17,$B$15,0)</f>
        <v>Colombia</v>
      </c>
      <c r="O3" s="23">
        <f>IF($I$15=$I$17,$B$15,0)</f>
        <v>0</v>
      </c>
      <c r="P3" s="23">
        <f>IF(N3&lt;&gt;0,1,0)</f>
        <v>1</v>
      </c>
      <c r="Q3" s="23">
        <f>IF(O3&lt;&gt;0,IF($J$15&gt;$J$17,1,IF($J$15=$J$17,IF($G$15&gt;$G$17,1,0),0)),0)</f>
        <v>0</v>
      </c>
      <c r="R3" s="23"/>
    </row>
    <row r="4" spans="2:18" ht="15.75">
      <c r="B4" s="13" t="str">
        <f>B17</f>
        <v>Costa de M.</v>
      </c>
      <c r="C4" s="22">
        <v>2</v>
      </c>
      <c r="D4" s="13" t="str">
        <f>B18</f>
        <v>Japón</v>
      </c>
      <c r="E4" s="22">
        <v>1</v>
      </c>
      <c r="L4" s="50"/>
      <c r="N4" s="23" t="str">
        <f>IF($I$15&gt;$I$18,$B$15,0)</f>
        <v>Colombia</v>
      </c>
      <c r="O4" s="23">
        <f>IF($I$15=$I$18,$B$15,0)</f>
        <v>0</v>
      </c>
      <c r="P4" s="23">
        <f>IF(N4&lt;&gt;0,1,0)</f>
        <v>1</v>
      </c>
      <c r="Q4" s="23">
        <f>IF(O4&lt;&gt;0,IF($J$15&gt;$J$18,1,IF($J$15=$J$18,IF($G$15&gt;$G$18,1,0),0)),0)</f>
        <v>0</v>
      </c>
      <c r="R4" s="23">
        <f>SUM(P2:Q4)</f>
        <v>3</v>
      </c>
    </row>
    <row r="5" spans="2:18">
      <c r="L5" s="50"/>
      <c r="N5" s="23"/>
      <c r="O5" s="23"/>
      <c r="P5" s="23"/>
      <c r="Q5" s="23"/>
      <c r="R5" s="23"/>
    </row>
    <row r="6" spans="2:18" ht="15.75">
      <c r="B6" s="51" t="s">
        <v>12</v>
      </c>
      <c r="C6" s="51"/>
      <c r="D6" s="51"/>
      <c r="E6" s="51"/>
      <c r="L6" s="50"/>
      <c r="N6" s="23"/>
      <c r="O6" s="23"/>
      <c r="P6" s="23"/>
      <c r="Q6" s="23"/>
      <c r="R6" s="23"/>
    </row>
    <row r="7" spans="2:18" ht="15.75">
      <c r="B7" s="13" t="str">
        <f>B15</f>
        <v>Colombia</v>
      </c>
      <c r="C7" s="22">
        <v>2</v>
      </c>
      <c r="D7" s="13" t="str">
        <f>B17</f>
        <v>Costa de M.</v>
      </c>
      <c r="E7" s="22">
        <v>1</v>
      </c>
      <c r="L7" s="49" t="s">
        <v>45</v>
      </c>
      <c r="N7" s="23">
        <f>IF($I$16&gt;$I$15,$B$16,0)</f>
        <v>0</v>
      </c>
      <c r="O7" s="23">
        <f>IF($I$16=$I$15,$B$16,0)</f>
        <v>0</v>
      </c>
      <c r="P7" s="23">
        <f>IF(N7&lt;&gt;0,1,0)</f>
        <v>0</v>
      </c>
      <c r="Q7" s="23">
        <f>IF(O7&lt;&gt;0,IF($J$16&gt;$J$15,1,IF($J$16=$J$15,IF($G$16&gt;$G$15,1,0),0)),0)</f>
        <v>0</v>
      </c>
      <c r="R7" s="23"/>
    </row>
    <row r="8" spans="2:18" ht="15.75">
      <c r="B8" s="13" t="str">
        <f>B18</f>
        <v>Japón</v>
      </c>
      <c r="C8" s="22">
        <v>0</v>
      </c>
      <c r="D8" s="13" t="str">
        <f>B16</f>
        <v>Grecia</v>
      </c>
      <c r="E8" s="22">
        <v>0</v>
      </c>
      <c r="L8" s="49"/>
      <c r="N8" s="23" t="str">
        <f>IF($I$16&gt;$I$17,$B$16,0)</f>
        <v>Grecia</v>
      </c>
      <c r="O8" s="23">
        <f>IF($I$16=$I$17,$B$16,0)</f>
        <v>0</v>
      </c>
      <c r="P8" s="23">
        <f>IF(N8&lt;&gt;0,1,0)</f>
        <v>1</v>
      </c>
      <c r="Q8" s="23">
        <f>IF(O8&lt;&gt;0,IF($J$16&gt;$J$17,1,IF($J$16=$J$17,IF($G$16&gt;$G$17,1,0),0)),0)</f>
        <v>0</v>
      </c>
      <c r="R8" s="23"/>
    </row>
    <row r="9" spans="2:18">
      <c r="L9" s="49"/>
      <c r="N9" s="23" t="str">
        <f>IF($I$16&gt;$I$18,$B$16,0)</f>
        <v>Grecia</v>
      </c>
      <c r="O9" s="23">
        <f>IF($I$16=$I$18,$B$16,0)</f>
        <v>0</v>
      </c>
      <c r="P9" s="23">
        <f>IF(N9&lt;&gt;0,1,0)</f>
        <v>1</v>
      </c>
      <c r="Q9" s="23">
        <f>IF(O9&lt;&gt;0,IF($J$16&gt;$J$18,1,IF($J$16=$J$18,IF($G$16&gt;$G$18,1,0),0)),0)</f>
        <v>0</v>
      </c>
      <c r="R9" s="23">
        <f>SUM(P7:Q9)</f>
        <v>2</v>
      </c>
    </row>
    <row r="10" spans="2:18" ht="16.5" thickBot="1">
      <c r="B10" s="51" t="s">
        <v>13</v>
      </c>
      <c r="C10" s="51"/>
      <c r="D10" s="51"/>
      <c r="E10" s="51"/>
      <c r="G10" s="8"/>
      <c r="H10" s="8"/>
      <c r="I10" s="8"/>
      <c r="J10" s="8"/>
      <c r="K10" s="8"/>
      <c r="L10" s="25" t="s">
        <v>43</v>
      </c>
      <c r="N10" s="23"/>
      <c r="O10" s="23"/>
      <c r="P10" s="23"/>
      <c r="Q10" s="23"/>
      <c r="R10" s="23"/>
    </row>
    <row r="11" spans="2:18" ht="16.5" thickTop="1">
      <c r="B11" s="13" t="str">
        <f>B15</f>
        <v>Colombia</v>
      </c>
      <c r="C11" s="22">
        <v>4</v>
      </c>
      <c r="D11" s="13" t="str">
        <f>B18</f>
        <v>Japón</v>
      </c>
      <c r="E11" s="22">
        <v>1</v>
      </c>
      <c r="N11" s="23"/>
      <c r="O11" s="23"/>
      <c r="P11" s="23"/>
      <c r="Q11" s="23"/>
      <c r="R11" s="23"/>
    </row>
    <row r="12" spans="2:18" ht="15.75">
      <c r="B12" s="13" t="str">
        <f>B16</f>
        <v>Grecia</v>
      </c>
      <c r="C12" s="22">
        <v>2</v>
      </c>
      <c r="D12" s="13" t="str">
        <f>B17</f>
        <v>Costa de M.</v>
      </c>
      <c r="E12" s="22">
        <v>1</v>
      </c>
      <c r="G12" s="55" t="s">
        <v>106</v>
      </c>
      <c r="H12" s="55"/>
      <c r="I12" s="55"/>
      <c r="J12" s="55"/>
      <c r="L12" s="1"/>
      <c r="N12" s="23">
        <f>IF($I$17&gt;$I$15,$B$17,0)</f>
        <v>0</v>
      </c>
      <c r="O12" s="23">
        <f>IF($I$17=$I$15,$B$17,0)</f>
        <v>0</v>
      </c>
      <c r="P12" s="23">
        <f>IF(N12&lt;&gt;0,1,0)</f>
        <v>0</v>
      </c>
      <c r="Q12" s="23">
        <f>IF(O12&lt;&gt;0,IF($J$17&gt;$J$15,1,IF($J$17=$J$15,IF($G$17&gt;$G$15,1,0),0)),0)</f>
        <v>0</v>
      </c>
      <c r="R12" s="23"/>
    </row>
    <row r="13" spans="2:18">
      <c r="N13" s="23">
        <f>IF($I$17&gt;$I$16,$B$17,0)</f>
        <v>0</v>
      </c>
      <c r="O13" s="23">
        <f>IF($I$17=$I$16,$B$17,0)</f>
        <v>0</v>
      </c>
      <c r="P13" s="23">
        <f>IF(N13&lt;&gt;0,1,0)</f>
        <v>0</v>
      </c>
      <c r="Q13" s="23">
        <f>IF(O13&lt;&gt;0,IF($J$17&gt;$J$16,1,IF($J$17=$J$16,IF($G$17&gt;$G$16,1,0),0)),0)</f>
        <v>0</v>
      </c>
      <c r="R13" s="23"/>
    </row>
    <row r="14" spans="2:18" ht="15.75">
      <c r="C14" s="10" t="s">
        <v>14</v>
      </c>
      <c r="D14" s="5" t="s">
        <v>15</v>
      </c>
      <c r="E14" s="4" t="s">
        <v>16</v>
      </c>
      <c r="F14" s="4" t="s">
        <v>17</v>
      </c>
      <c r="G14" s="4" t="s">
        <v>18</v>
      </c>
      <c r="H14" s="4" t="s">
        <v>19</v>
      </c>
      <c r="I14" s="4" t="s">
        <v>21</v>
      </c>
      <c r="J14" s="4" t="s">
        <v>20</v>
      </c>
      <c r="N14" s="23" t="str">
        <f>IF($I$17&gt;$I$18,$B$17,0)</f>
        <v>Costa de M.</v>
      </c>
      <c r="O14" s="23">
        <f>IF($I$17=$I$18,$B$17,0)</f>
        <v>0</v>
      </c>
      <c r="P14" s="23">
        <f>IF(N14&lt;&gt;0,1,0)</f>
        <v>1</v>
      </c>
      <c r="Q14" s="23">
        <f>IF(O14&lt;&gt;0,IF($J$17&gt;$J$18,1,IF($J$17=$J$18,IF($G$17&gt;$G$18,1,0),0)),0)</f>
        <v>0</v>
      </c>
      <c r="R14" s="23">
        <f>SUM(P12:Q14)</f>
        <v>1</v>
      </c>
    </row>
    <row r="15" spans="2:18">
      <c r="B15" s="3" t="s">
        <v>107</v>
      </c>
      <c r="C15" s="9">
        <f>3-(COUNTBLANK(C3:C3)+COUNTBLANK(C7:C7)+COUNTBLANK(C11:C11))</f>
        <v>3</v>
      </c>
      <c r="D15" s="3">
        <f>IF(C3&gt;E3,1,0)+IF(E7&lt;C7,1,0)+IF(E11&lt;C11,1,0)</f>
        <v>3</v>
      </c>
      <c r="E15" s="3">
        <f>C15-(D15+F15)</f>
        <v>0</v>
      </c>
      <c r="F15" s="3">
        <f>IF(C3&lt;E3,1,0)+IF(E7&gt;C7,1,0)+IF(E11&gt;C11,1,0)</f>
        <v>0</v>
      </c>
      <c r="G15" s="3">
        <f>C3+C7+C11</f>
        <v>9</v>
      </c>
      <c r="H15" s="3">
        <f>E3+E7+E11</f>
        <v>2</v>
      </c>
      <c r="I15" s="3">
        <f>D15*3+E15*1</f>
        <v>9</v>
      </c>
      <c r="J15" s="3">
        <f>G15-H15</f>
        <v>7</v>
      </c>
      <c r="N15" s="23"/>
      <c r="O15" s="23"/>
      <c r="P15" s="23"/>
      <c r="Q15" s="23"/>
      <c r="R15" s="23"/>
    </row>
    <row r="16" spans="2:18">
      <c r="B16" s="3" t="s">
        <v>24</v>
      </c>
      <c r="C16" s="9">
        <f>3-(COUNTBLANK(E3:E3)+COUNTBLANK(E8:E8)+COUNTBLANK(C12:C12))</f>
        <v>3</v>
      </c>
      <c r="D16" s="3">
        <f>IF(C3&lt;E3,1,0)+IF(C8&lt;E8,1,0)+IF(E12&lt;C12,1,0)</f>
        <v>1</v>
      </c>
      <c r="E16" s="3">
        <f>C16-(D16+F16)</f>
        <v>1</v>
      </c>
      <c r="F16" s="3">
        <f>IF(C3&gt;E3,1,0)+IF(C8&gt;E8,1,0)+IF(E12&gt;C12,1,0)</f>
        <v>1</v>
      </c>
      <c r="G16" s="3">
        <f>E3+E8+C12</f>
        <v>2</v>
      </c>
      <c r="H16" s="3">
        <f>C3+C8+E12</f>
        <v>4</v>
      </c>
      <c r="I16" s="3">
        <f>D16*3+E16*1</f>
        <v>4</v>
      </c>
      <c r="J16" s="3">
        <f>G16-H16</f>
        <v>-2</v>
      </c>
      <c r="N16" s="23">
        <f>IF($I$18&gt;$I$15,$B$18,0)</f>
        <v>0</v>
      </c>
      <c r="O16" s="23">
        <f>IF($I$18=$I$15,$B$18,0)</f>
        <v>0</v>
      </c>
      <c r="P16" s="23">
        <f>IF(N16&lt;&gt;0,1,0)</f>
        <v>0</v>
      </c>
      <c r="Q16" s="23">
        <f>IF(O16&lt;&gt;0,IF($J$18&gt;$J$15,1,IF($J$18=$J$15,IF($G$18&gt;$G$15,1,0),0)),0)</f>
        <v>0</v>
      </c>
      <c r="R16" s="23"/>
    </row>
    <row r="17" spans="2:18">
      <c r="B17" s="3" t="s">
        <v>41</v>
      </c>
      <c r="C17" s="9">
        <f>3-(COUNTBLANK(C4:C4)+COUNTBLANK(E7:E7)+COUNTBLANK(E12:E12))</f>
        <v>3</v>
      </c>
      <c r="D17" s="3">
        <f>IF(C4&gt;E4,1,0)+IF(E7&gt;C7,1,0)+IF(E12&gt;C12,1,0)</f>
        <v>1</v>
      </c>
      <c r="E17" s="3">
        <f>C17-(D17+F17)</f>
        <v>0</v>
      </c>
      <c r="F17" s="3">
        <f>IF(C4&lt;E4,1,0)+IF(E7&lt;C7,1,0)+IF(E12&lt;C12,1,0)</f>
        <v>2</v>
      </c>
      <c r="G17" s="3">
        <f>C4+E7+E12</f>
        <v>4</v>
      </c>
      <c r="H17" s="3">
        <f>E4+C7+C12</f>
        <v>5</v>
      </c>
      <c r="I17" s="3">
        <f>D17*3+E17*1</f>
        <v>3</v>
      </c>
      <c r="J17" s="3">
        <f>G17-H17</f>
        <v>-1</v>
      </c>
      <c r="N17" s="23">
        <f>IF($I$18&gt;$I$16,$B$18,0)</f>
        <v>0</v>
      </c>
      <c r="O17" s="23">
        <f>IF($I$18=$I$16,$B$18,0)</f>
        <v>0</v>
      </c>
      <c r="P17" s="23">
        <f>IF(N17&lt;&gt;0,1,0)</f>
        <v>0</v>
      </c>
      <c r="Q17" s="23">
        <f>IF(O17&lt;&gt;0,IF($J$18&gt;$J$16,1,IF($J$18=$J$16,IF($G$18&gt;$G$16,1,0),0)),0)</f>
        <v>0</v>
      </c>
      <c r="R17" s="23"/>
    </row>
    <row r="18" spans="2:18">
      <c r="B18" s="3" t="s">
        <v>32</v>
      </c>
      <c r="C18" s="9">
        <f>3-(COUNTBLANK(E4:E4)+COUNTBLANK(C8:C8)+COUNTBLANK(E11:E11))</f>
        <v>3</v>
      </c>
      <c r="D18" s="3">
        <f>IF(E4&gt;C4,1,0)+IF(C8&gt;E8,1,0)+IF(E11&gt;C11,1,0)</f>
        <v>0</v>
      </c>
      <c r="E18" s="3">
        <f>C18-(D18+F18)</f>
        <v>1</v>
      </c>
      <c r="F18" s="3">
        <f>IF(E4&lt;C4,1,0)+IF(C8&lt;E8,1,0)+IF(E11&lt;C11,1,0)</f>
        <v>2</v>
      </c>
      <c r="G18" s="3">
        <f>E4+C8+E11</f>
        <v>2</v>
      </c>
      <c r="H18" s="3">
        <f>C4+E8+C11</f>
        <v>6</v>
      </c>
      <c r="I18" s="3">
        <f>D18*3+E18*1</f>
        <v>1</v>
      </c>
      <c r="J18" s="3">
        <f>G18-H18</f>
        <v>-4</v>
      </c>
      <c r="N18" s="23">
        <f>IF($I$18&gt;$I$17,$B$18,0)</f>
        <v>0</v>
      </c>
      <c r="O18" s="23">
        <f>IF($I$18=$I$17,$B$18,0)</f>
        <v>0</v>
      </c>
      <c r="P18" s="23">
        <f>IF(N18&lt;&gt;0,1,0)</f>
        <v>0</v>
      </c>
      <c r="Q18" s="23">
        <f>IF(O18&lt;&gt;0,IF($J$18&gt;$J$17,1,IF($J$18=$J$17,IF($G$18&gt;$G$17,1,0),0)),0)</f>
        <v>0</v>
      </c>
      <c r="R18" s="23">
        <f>SUM(P16:Q18)</f>
        <v>0</v>
      </c>
    </row>
    <row r="19" spans="2:18" ht="3.75" customHeight="1" thickBot="1"/>
    <row r="20" spans="2:18">
      <c r="C20" s="14"/>
      <c r="D20" s="52" t="s">
        <v>25</v>
      </c>
      <c r="E20" s="52"/>
      <c r="F20" s="52"/>
      <c r="G20" s="52"/>
      <c r="H20" s="52"/>
      <c r="I20" s="53"/>
      <c r="J20" s="54"/>
      <c r="L20" s="7" t="s">
        <v>105</v>
      </c>
    </row>
    <row r="21" spans="2:18" ht="18">
      <c r="C21" s="9">
        <v>1</v>
      </c>
      <c r="D21" s="46" t="str">
        <f>IF(R4=3,B15,IF(R9=3,B16,IF(R14=3,B17,IF(R18=3,B18,0))))</f>
        <v>Colombia</v>
      </c>
      <c r="E21" s="46"/>
      <c r="F21" s="46"/>
      <c r="G21" s="46"/>
      <c r="H21" s="46"/>
      <c r="I21" s="47" t="s">
        <v>54</v>
      </c>
      <c r="J21" s="48"/>
    </row>
    <row r="22" spans="2:18" ht="18">
      <c r="C22" s="9">
        <v>2</v>
      </c>
      <c r="D22" s="46" t="str">
        <f>IF(R4=2,B15,IF(R9=2,B16,IF(R14=2,B17,IF(R18=2,B18,0))))</f>
        <v>Grecia</v>
      </c>
      <c r="E22" s="46"/>
      <c r="F22" s="46"/>
      <c r="G22" s="46"/>
      <c r="H22" s="46"/>
      <c r="I22" s="47" t="s">
        <v>55</v>
      </c>
      <c r="J22" s="48"/>
    </row>
  </sheetData>
  <sheetProtection password="DBED" sheet="1" objects="1" scenarios="1" selectLockedCells="1"/>
  <mergeCells count="12">
    <mergeCell ref="B10:E10"/>
    <mergeCell ref="G12:J12"/>
    <mergeCell ref="L2:L6"/>
    <mergeCell ref="B2:E2"/>
    <mergeCell ref="G2:J2"/>
    <mergeCell ref="B6:E6"/>
    <mergeCell ref="L7:L9"/>
    <mergeCell ref="D20:J20"/>
    <mergeCell ref="D21:H21"/>
    <mergeCell ref="I21:J21"/>
    <mergeCell ref="D22:H22"/>
    <mergeCell ref="I22:J22"/>
  </mergeCells>
  <conditionalFormatting sqref="I15:I18">
    <cfRule type="top10" dxfId="5" priority="2" rank="2"/>
  </conditionalFormatting>
  <conditionalFormatting sqref="J15:J18">
    <cfRule type="top10" priority="1" stopIfTrue="1" rank="3"/>
  </conditionalFormatting>
  <hyperlinks>
    <hyperlink ref="L10" location="GRUPOS!A1" display="AL INICIO…"/>
  </hyperlinks>
  <pageMargins left="0.7" right="0.7" top="0.75" bottom="0.75" header="0.3" footer="0.3"/>
  <pageSetup orientation="portrait" horizont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</sheetPr>
  <dimension ref="B1:R22"/>
  <sheetViews>
    <sheetView showGridLines="0" showRowColHeaders="0" defaultGridColor="0" colorId="22" zoomScale="110" zoomScaleNormal="110" workbookViewId="0">
      <selection activeCell="L10" sqref="L10"/>
    </sheetView>
  </sheetViews>
  <sheetFormatPr baseColWidth="10" defaultRowHeight="15"/>
  <cols>
    <col min="1" max="1" width="3.88671875" customWidth="1"/>
    <col min="2" max="2" width="12.21875" customWidth="1"/>
    <col min="3" max="3" width="3.33203125" customWidth="1"/>
    <col min="4" max="4" width="12.21875" customWidth="1"/>
    <col min="5" max="5" width="3.33203125" customWidth="1"/>
    <col min="6" max="6" width="3.109375" bestFit="1" customWidth="1"/>
    <col min="7" max="7" width="3.44140625" bestFit="1" customWidth="1"/>
    <col min="8" max="8" width="3.6640625" bestFit="1" customWidth="1"/>
    <col min="9" max="9" width="4.44140625" bestFit="1" customWidth="1"/>
    <col min="10" max="10" width="3.6640625" bestFit="1" customWidth="1"/>
    <col min="11" max="11" width="1.109375" customWidth="1"/>
    <col min="13" max="13" width="2.21875" customWidth="1"/>
    <col min="16" max="18" width="2" bestFit="1" customWidth="1"/>
  </cols>
  <sheetData>
    <row r="1" spans="2:18">
      <c r="N1" s="23"/>
      <c r="O1" s="23"/>
      <c r="P1" s="23"/>
      <c r="Q1" s="23"/>
      <c r="R1" s="23"/>
    </row>
    <row r="2" spans="2:18" ht="15.75">
      <c r="B2" s="51" t="s">
        <v>11</v>
      </c>
      <c r="C2" s="51"/>
      <c r="D2" s="51"/>
      <c r="E2" s="51"/>
      <c r="G2" s="55" t="s">
        <v>3</v>
      </c>
      <c r="H2" s="55"/>
      <c r="I2" s="55"/>
      <c r="J2" s="55"/>
      <c r="L2" s="50" t="s">
        <v>117</v>
      </c>
      <c r="N2" s="23">
        <f>IF($I$15&gt;$I$16,$B$15,0)</f>
        <v>0</v>
      </c>
      <c r="O2" s="23">
        <f>IF($I$15=$I$16,$B$15,0)</f>
        <v>0</v>
      </c>
      <c r="P2" s="23">
        <f>IF(N2&lt;&gt;0,1,0)</f>
        <v>0</v>
      </c>
      <c r="Q2" s="23">
        <f>IF(O2&lt;&gt;0,IF($J$15&gt;$J$16,1,IF($J$15=$J$16,IF($G$15&gt;$G$16,1,0),0)),0)</f>
        <v>0</v>
      </c>
      <c r="R2" s="23"/>
    </row>
    <row r="3" spans="2:18" ht="15.75">
      <c r="B3" s="13" t="str">
        <f>B15</f>
        <v>Uruguay</v>
      </c>
      <c r="C3" s="22">
        <v>1</v>
      </c>
      <c r="D3" s="13" t="str">
        <f>B16</f>
        <v>Costa Rica</v>
      </c>
      <c r="E3" s="22">
        <v>3</v>
      </c>
      <c r="L3" s="50"/>
      <c r="N3" s="23" t="str">
        <f>IF($I$15&gt;$I$17,$B$15,0)</f>
        <v>Uruguay</v>
      </c>
      <c r="O3" s="23">
        <f>IF($I$15=$I$17,$B$15,0)</f>
        <v>0</v>
      </c>
      <c r="P3" s="23">
        <f>IF(N3&lt;&gt;0,1,0)</f>
        <v>1</v>
      </c>
      <c r="Q3" s="23">
        <f>IF(O3&lt;&gt;0,IF($J$15&gt;$J$17,1,IF($J$15=$J$17,IF($G$15&gt;$G$17,1,0),0)),0)</f>
        <v>0</v>
      </c>
      <c r="R3" s="23"/>
    </row>
    <row r="4" spans="2:18" ht="15.75">
      <c r="B4" s="13" t="str">
        <f>B17</f>
        <v>Inglaterra</v>
      </c>
      <c r="C4" s="22">
        <v>1</v>
      </c>
      <c r="D4" s="13" t="str">
        <f>B18</f>
        <v>Italia</v>
      </c>
      <c r="E4" s="22">
        <v>2</v>
      </c>
      <c r="L4" s="50"/>
      <c r="N4" s="23" t="str">
        <f>IF($I$15&gt;$I$18,$B$15,0)</f>
        <v>Uruguay</v>
      </c>
      <c r="O4" s="23">
        <f>IF($I$15=$I$18,$B$15,0)</f>
        <v>0</v>
      </c>
      <c r="P4" s="23">
        <f>IF(N4&lt;&gt;0,1,0)</f>
        <v>1</v>
      </c>
      <c r="Q4" s="23">
        <f>IF(O4&lt;&gt;0,IF($J$15&gt;$J$18,1,IF($J$15=$J$18,IF($G$15&gt;$G$18,1,0),0)),0)</f>
        <v>0</v>
      </c>
      <c r="R4" s="23">
        <f>SUM(P2:Q4)</f>
        <v>2</v>
      </c>
    </row>
    <row r="5" spans="2:18">
      <c r="L5" s="50"/>
      <c r="N5" s="23"/>
      <c r="O5" s="23"/>
      <c r="P5" s="23"/>
      <c r="Q5" s="23"/>
      <c r="R5" s="23"/>
    </row>
    <row r="6" spans="2:18" ht="15.75">
      <c r="B6" s="51" t="s">
        <v>12</v>
      </c>
      <c r="C6" s="51"/>
      <c r="D6" s="51"/>
      <c r="E6" s="51"/>
      <c r="L6" s="50"/>
      <c r="N6" s="23"/>
      <c r="O6" s="23"/>
      <c r="P6" s="23"/>
      <c r="Q6" s="23"/>
      <c r="R6" s="23"/>
    </row>
    <row r="7" spans="2:18" ht="15.75">
      <c r="B7" s="13" t="str">
        <f>B15</f>
        <v>Uruguay</v>
      </c>
      <c r="C7" s="22">
        <v>2</v>
      </c>
      <c r="D7" s="13" t="str">
        <f>B17</f>
        <v>Inglaterra</v>
      </c>
      <c r="E7" s="22">
        <v>1</v>
      </c>
      <c r="L7" s="49" t="s">
        <v>45</v>
      </c>
      <c r="N7" s="23" t="str">
        <f>IF($I$16&gt;$I$15,$B$16,0)</f>
        <v>Costa Rica</v>
      </c>
      <c r="O7" s="23">
        <f>IF($I$16=$I$15,$B$16,0)</f>
        <v>0</v>
      </c>
      <c r="P7" s="23">
        <f>IF(N7&lt;&gt;0,1,0)</f>
        <v>1</v>
      </c>
      <c r="Q7" s="23">
        <f>IF(O7&lt;&gt;0,IF($J$16&gt;$J$15,1,IF($J$16=$J$15,IF($G$16&gt;$G$15,1,0),0)),0)</f>
        <v>0</v>
      </c>
      <c r="R7" s="23"/>
    </row>
    <row r="8" spans="2:18" ht="15.75">
      <c r="B8" s="13" t="str">
        <f>B18</f>
        <v>Italia</v>
      </c>
      <c r="C8" s="22">
        <v>0</v>
      </c>
      <c r="D8" s="13" t="str">
        <f>B16</f>
        <v>Costa Rica</v>
      </c>
      <c r="E8" s="22">
        <v>1</v>
      </c>
      <c r="L8" s="49"/>
      <c r="N8" s="23" t="str">
        <f>IF($I$16&gt;$I$17,$B$16,0)</f>
        <v>Costa Rica</v>
      </c>
      <c r="O8" s="23">
        <f>IF($I$16=$I$17,$B$16,0)</f>
        <v>0</v>
      </c>
      <c r="P8" s="23">
        <f>IF(N8&lt;&gt;0,1,0)</f>
        <v>1</v>
      </c>
      <c r="Q8" s="23">
        <f>IF(O8&lt;&gt;0,IF($J$16&gt;$J$17,1,IF($J$16=$J$17,IF($G$16&gt;$G$17,1,0),0)),0)</f>
        <v>0</v>
      </c>
      <c r="R8" s="23"/>
    </row>
    <row r="9" spans="2:18">
      <c r="L9" s="49"/>
      <c r="N9" s="23" t="str">
        <f>IF($I$16&gt;$I$18,$B$16,0)</f>
        <v>Costa Rica</v>
      </c>
      <c r="O9" s="23">
        <f>IF($I$16=$I$18,$B$16,0)</f>
        <v>0</v>
      </c>
      <c r="P9" s="23">
        <f>IF(N9&lt;&gt;0,1,0)</f>
        <v>1</v>
      </c>
      <c r="Q9" s="23">
        <f>IF(O9&lt;&gt;0,IF($J$16&gt;$J$18,1,IF($J$16=$J$18,IF($G$16&gt;$G$18,1,0),0)),0)</f>
        <v>0</v>
      </c>
      <c r="R9" s="23">
        <f>SUM(P7:Q9)</f>
        <v>3</v>
      </c>
    </row>
    <row r="10" spans="2:18" ht="16.5" thickBot="1">
      <c r="B10" s="51" t="s">
        <v>13</v>
      </c>
      <c r="C10" s="51"/>
      <c r="D10" s="51"/>
      <c r="E10" s="51"/>
      <c r="G10" s="8"/>
      <c r="H10" s="8"/>
      <c r="I10" s="8"/>
      <c r="J10" s="8"/>
      <c r="K10" s="8"/>
      <c r="L10" s="25" t="s">
        <v>43</v>
      </c>
      <c r="N10" s="23"/>
      <c r="O10" s="23"/>
      <c r="P10" s="23"/>
      <c r="Q10" s="23"/>
      <c r="R10" s="23"/>
    </row>
    <row r="11" spans="2:18" ht="16.5" thickTop="1">
      <c r="B11" s="13" t="str">
        <f>B15</f>
        <v>Uruguay</v>
      </c>
      <c r="C11" s="22">
        <v>1</v>
      </c>
      <c r="D11" s="13" t="str">
        <f>B18</f>
        <v>Italia</v>
      </c>
      <c r="E11" s="22">
        <v>0</v>
      </c>
      <c r="N11" s="23"/>
      <c r="O11" s="23"/>
      <c r="P11" s="23"/>
      <c r="Q11" s="23"/>
      <c r="R11" s="23"/>
    </row>
    <row r="12" spans="2:18" ht="15.75">
      <c r="B12" s="13" t="str">
        <f>B16</f>
        <v>Costa Rica</v>
      </c>
      <c r="C12" s="22">
        <v>0</v>
      </c>
      <c r="D12" s="13" t="str">
        <f>B17</f>
        <v>Inglaterra</v>
      </c>
      <c r="E12" s="22">
        <v>0</v>
      </c>
      <c r="G12" s="55" t="s">
        <v>106</v>
      </c>
      <c r="H12" s="55"/>
      <c r="I12" s="55"/>
      <c r="J12" s="55"/>
      <c r="L12" s="1"/>
      <c r="N12" s="23">
        <f>IF($I$17&gt;$I$15,$B$17,0)</f>
        <v>0</v>
      </c>
      <c r="O12" s="23">
        <f>IF($I$17=$I$15,$B$17,0)</f>
        <v>0</v>
      </c>
      <c r="P12" s="23">
        <f>IF(N12&lt;&gt;0,1,0)</f>
        <v>0</v>
      </c>
      <c r="Q12" s="23">
        <f>IF(O12&lt;&gt;0,IF($J$17&gt;$J$15,1,IF($J$17=$J$15,IF($G$17&gt;$G$15,1,0),0)),0)</f>
        <v>0</v>
      </c>
      <c r="R12" s="23"/>
    </row>
    <row r="13" spans="2:18">
      <c r="N13" s="23">
        <f>IF($I$17&gt;$I$16,$B$17,0)</f>
        <v>0</v>
      </c>
      <c r="O13" s="23">
        <f>IF($I$17=$I$16,$B$17,0)</f>
        <v>0</v>
      </c>
      <c r="P13" s="23">
        <f>IF(N13&lt;&gt;0,1,0)</f>
        <v>0</v>
      </c>
      <c r="Q13" s="23">
        <f>IF(O13&lt;&gt;0,IF($J$17&gt;$J$16,1,IF($J$17=$J$16,IF($G$17&gt;$G$16,1,0),0)),0)</f>
        <v>0</v>
      </c>
      <c r="R13" s="23"/>
    </row>
    <row r="14" spans="2:18" ht="15.75">
      <c r="C14" s="10" t="s">
        <v>14</v>
      </c>
      <c r="D14" s="5" t="s">
        <v>15</v>
      </c>
      <c r="E14" s="4" t="s">
        <v>16</v>
      </c>
      <c r="F14" s="4" t="s">
        <v>17</v>
      </c>
      <c r="G14" s="4" t="s">
        <v>18</v>
      </c>
      <c r="H14" s="4" t="s">
        <v>19</v>
      </c>
      <c r="I14" s="4" t="s">
        <v>21</v>
      </c>
      <c r="J14" s="4" t="s">
        <v>20</v>
      </c>
      <c r="N14" s="23">
        <f>IF($I$17&gt;$I$18,$B$17,0)</f>
        <v>0</v>
      </c>
      <c r="O14" s="23">
        <f>IF($I$17=$I$18,$B$17,0)</f>
        <v>0</v>
      </c>
      <c r="P14" s="23">
        <f>IF(N14&lt;&gt;0,1,0)</f>
        <v>0</v>
      </c>
      <c r="Q14" s="23">
        <f>IF(O14&lt;&gt;0,IF($J$17&gt;$J$18,1,IF($J$17=$J$18,IF($G$17&gt;$G$18,1,0),0)),0)</f>
        <v>0</v>
      </c>
      <c r="R14" s="23">
        <f>SUM(P12:Q14)</f>
        <v>0</v>
      </c>
    </row>
    <row r="15" spans="2:18">
      <c r="B15" s="3" t="s">
        <v>10</v>
      </c>
      <c r="C15" s="9">
        <f>3-(COUNTBLANK(C3:C3)+COUNTBLANK(C7:C7)+COUNTBLANK(C11:C11))</f>
        <v>3</v>
      </c>
      <c r="D15" s="3">
        <f>IF(C3&gt;E3,1,0)+IF(E7&lt;C7,1,0)+IF(E11&lt;C11,1,0)</f>
        <v>2</v>
      </c>
      <c r="E15" s="3">
        <f>C15-(D15+F15)</f>
        <v>0</v>
      </c>
      <c r="F15" s="3">
        <f>IF(C3&lt;E3,1,0)+IF(E7&gt;C7,1,0)+IF(E11&gt;C11,1,0)</f>
        <v>1</v>
      </c>
      <c r="G15" s="3">
        <f>C3+C7+C11</f>
        <v>4</v>
      </c>
      <c r="H15" s="3">
        <f>E3+E7+E11</f>
        <v>4</v>
      </c>
      <c r="I15" s="3">
        <f>D15*3+E15*1</f>
        <v>6</v>
      </c>
      <c r="J15" s="3">
        <f>G15-H15</f>
        <v>0</v>
      </c>
      <c r="N15" s="23"/>
      <c r="O15" s="23"/>
      <c r="P15" s="23"/>
      <c r="Q15" s="23"/>
      <c r="R15" s="23"/>
    </row>
    <row r="16" spans="2:18">
      <c r="B16" s="3" t="s">
        <v>108</v>
      </c>
      <c r="C16" s="9">
        <f>3-(COUNTBLANK(E3:E3)+COUNTBLANK(E8:E8)+COUNTBLANK(C12:C12))</f>
        <v>3</v>
      </c>
      <c r="D16" s="3">
        <f>IF(C3&lt;E3,1,0)+IF(C8&lt;E8,1,0)+IF(E12&lt;C12,1,0)</f>
        <v>2</v>
      </c>
      <c r="E16" s="3">
        <f>C16-(D16+F16)</f>
        <v>1</v>
      </c>
      <c r="F16" s="3">
        <f>IF(C3&gt;E3,1,0)+IF(C8&gt;E8,1,0)+IF(E12&gt;C12,1,0)</f>
        <v>0</v>
      </c>
      <c r="G16" s="3">
        <f>E3+E8+C12</f>
        <v>4</v>
      </c>
      <c r="H16" s="3">
        <f>C3+C8+E12</f>
        <v>1</v>
      </c>
      <c r="I16" s="3">
        <f>D16*3+E16*1</f>
        <v>7</v>
      </c>
      <c r="J16" s="3">
        <f>G16-H16</f>
        <v>3</v>
      </c>
      <c r="N16" s="23">
        <f>IF($I$18&gt;$I$15,$B$18,0)</f>
        <v>0</v>
      </c>
      <c r="O16" s="23">
        <f>IF($I$18=$I$15,$B$18,0)</f>
        <v>0</v>
      </c>
      <c r="P16" s="23">
        <f>IF(N16&lt;&gt;0,1,0)</f>
        <v>0</v>
      </c>
      <c r="Q16" s="23">
        <f>IF(O16&lt;&gt;0,IF($J$18&gt;$J$15,1,IF($J$18=$J$15,IF($G$18&gt;$G$15,1,0),0)),0)</f>
        <v>0</v>
      </c>
      <c r="R16" s="23"/>
    </row>
    <row r="17" spans="2:18">
      <c r="B17" s="3" t="s">
        <v>26</v>
      </c>
      <c r="C17" s="9">
        <f>3-(COUNTBLANK(C4:C4)+COUNTBLANK(E7:E7)+COUNTBLANK(E12:E12))</f>
        <v>3</v>
      </c>
      <c r="D17" s="3">
        <f>IF(C4&gt;E4,1,0)+IF(E7&gt;C7,1,0)+IF(E12&gt;C12,1,0)</f>
        <v>0</v>
      </c>
      <c r="E17" s="3">
        <f>C17-(D17+F17)</f>
        <v>1</v>
      </c>
      <c r="F17" s="3">
        <f>IF(C4&lt;E4,1,0)+IF(E7&lt;C7,1,0)+IF(E12&lt;C12,1,0)</f>
        <v>2</v>
      </c>
      <c r="G17" s="3">
        <f>C4+E7+E12</f>
        <v>2</v>
      </c>
      <c r="H17" s="3">
        <f>E4+C7+C12</f>
        <v>4</v>
      </c>
      <c r="I17" s="3">
        <f>D17*3+E17*1</f>
        <v>1</v>
      </c>
      <c r="J17" s="3">
        <f>G17-H17</f>
        <v>-2</v>
      </c>
      <c r="N17" s="23">
        <f>IF($I$18&gt;$I$16,$B$18,0)</f>
        <v>0</v>
      </c>
      <c r="O17" s="23">
        <f>IF($I$18=$I$16,$B$18,0)</f>
        <v>0</v>
      </c>
      <c r="P17" s="23">
        <f>IF(N17&lt;&gt;0,1,0)</f>
        <v>0</v>
      </c>
      <c r="Q17" s="23">
        <f>IF(O17&lt;&gt;0,IF($J$18&gt;$J$16,1,IF($J$18=$J$16,IF($G$18&gt;$G$16,1,0),0)),0)</f>
        <v>0</v>
      </c>
      <c r="R17" s="23"/>
    </row>
    <row r="18" spans="2:18">
      <c r="B18" s="3" t="s">
        <v>31</v>
      </c>
      <c r="C18" s="9">
        <f>3-(COUNTBLANK(E4:E4)+COUNTBLANK(C8:C8)+COUNTBLANK(E11:E11))</f>
        <v>3</v>
      </c>
      <c r="D18" s="3">
        <f>IF(E4&gt;C4,1,0)+IF(C8&gt;E8,1,0)+IF(E11&gt;C11,1,0)</f>
        <v>1</v>
      </c>
      <c r="E18" s="3">
        <f>C18-(D18+F18)</f>
        <v>0</v>
      </c>
      <c r="F18" s="3">
        <f>IF(E4&lt;C4,1,0)+IF(C8&lt;E8,1,0)+IF(E11&lt;C11,1,0)</f>
        <v>2</v>
      </c>
      <c r="G18" s="3">
        <f>E4+C8+E11</f>
        <v>2</v>
      </c>
      <c r="H18" s="3">
        <f>C4+E8+C11</f>
        <v>3</v>
      </c>
      <c r="I18" s="3">
        <f>D18*3+E18*1</f>
        <v>3</v>
      </c>
      <c r="J18" s="3">
        <f>G18-H18</f>
        <v>-1</v>
      </c>
      <c r="N18" s="23" t="str">
        <f>IF($I$18&gt;$I$17,$B$18,0)</f>
        <v>Italia</v>
      </c>
      <c r="O18" s="23">
        <f>IF($I$18=$I$17,$B$18,0)</f>
        <v>0</v>
      </c>
      <c r="P18" s="23">
        <f>IF(N18&lt;&gt;0,1,0)</f>
        <v>1</v>
      </c>
      <c r="Q18" s="23">
        <f>IF(O18&lt;&gt;0,IF($J$18&gt;$J$17,1,IF($J$18=$J$17,IF($G$18&gt;$G$17,1,0),0)),0)</f>
        <v>0</v>
      </c>
      <c r="R18" s="23">
        <f>SUM(P16:Q18)</f>
        <v>1</v>
      </c>
    </row>
    <row r="19" spans="2:18" ht="3.75" customHeight="1" thickBot="1"/>
    <row r="20" spans="2:18">
      <c r="C20" s="14"/>
      <c r="D20" s="52" t="s">
        <v>25</v>
      </c>
      <c r="E20" s="52"/>
      <c r="F20" s="52"/>
      <c r="G20" s="52"/>
      <c r="H20" s="52"/>
      <c r="I20" s="53"/>
      <c r="J20" s="54"/>
      <c r="L20" s="7" t="s">
        <v>105</v>
      </c>
    </row>
    <row r="21" spans="2:18" ht="18">
      <c r="C21" s="9">
        <v>1</v>
      </c>
      <c r="D21" s="46" t="str">
        <f>IF(R4=3,B15,IF(R9=3,B16,IF(R14=3,B17,IF(R18=3,B18,0))))</f>
        <v>Costa Rica</v>
      </c>
      <c r="E21" s="46"/>
      <c r="F21" s="46"/>
      <c r="G21" s="46"/>
      <c r="H21" s="46"/>
      <c r="I21" s="47" t="s">
        <v>56</v>
      </c>
      <c r="J21" s="48"/>
    </row>
    <row r="22" spans="2:18" ht="18">
      <c r="C22" s="9">
        <v>2</v>
      </c>
      <c r="D22" s="46" t="str">
        <f>IF(R4=2,B15,IF(R9=2,B16,IF(R14=2,B17,IF(R18=2,B18,0))))</f>
        <v>Uruguay</v>
      </c>
      <c r="E22" s="46"/>
      <c r="F22" s="46"/>
      <c r="G22" s="46"/>
      <c r="H22" s="46"/>
      <c r="I22" s="47" t="s">
        <v>57</v>
      </c>
      <c r="J22" s="48"/>
    </row>
  </sheetData>
  <sheetProtection password="DBED" sheet="1" objects="1" scenarios="1" selectLockedCells="1"/>
  <mergeCells count="12">
    <mergeCell ref="B10:E10"/>
    <mergeCell ref="B2:E2"/>
    <mergeCell ref="G2:J2"/>
    <mergeCell ref="L2:L6"/>
    <mergeCell ref="B6:E6"/>
    <mergeCell ref="L7:L9"/>
    <mergeCell ref="G12:J12"/>
    <mergeCell ref="D20:J20"/>
    <mergeCell ref="D21:H21"/>
    <mergeCell ref="I21:J21"/>
    <mergeCell ref="D22:H22"/>
    <mergeCell ref="I22:J22"/>
  </mergeCells>
  <conditionalFormatting sqref="I15:I18">
    <cfRule type="top10" dxfId="4" priority="2" rank="2"/>
  </conditionalFormatting>
  <conditionalFormatting sqref="J15:J18">
    <cfRule type="top10" priority="1" stopIfTrue="1" rank="3"/>
  </conditionalFormatting>
  <hyperlinks>
    <hyperlink ref="L10" location="GRUPOS!A1" display="AL INICIO…"/>
  </hyperlinks>
  <pageMargins left="0.7" right="0.7" top="0.75" bottom="0.75" header="0.3" footer="0.3"/>
  <pageSetup orientation="portrait" horizontalDpi="4294967293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</sheetPr>
  <dimension ref="B1:R22"/>
  <sheetViews>
    <sheetView showGridLines="0" showRowColHeaders="0" defaultGridColor="0" colorId="22" zoomScale="110" zoomScaleNormal="110" workbookViewId="0">
      <selection activeCell="L10" sqref="L10"/>
    </sheetView>
  </sheetViews>
  <sheetFormatPr baseColWidth="10" defaultRowHeight="15"/>
  <cols>
    <col min="1" max="1" width="3.88671875" customWidth="1"/>
    <col min="2" max="2" width="12.21875" customWidth="1"/>
    <col min="3" max="3" width="3.33203125" customWidth="1"/>
    <col min="4" max="4" width="12.21875" customWidth="1"/>
    <col min="5" max="5" width="3.33203125" customWidth="1"/>
    <col min="6" max="6" width="3.109375" bestFit="1" customWidth="1"/>
    <col min="7" max="7" width="3.44140625" bestFit="1" customWidth="1"/>
    <col min="8" max="8" width="3.6640625" bestFit="1" customWidth="1"/>
    <col min="9" max="9" width="4.44140625" bestFit="1" customWidth="1"/>
    <col min="10" max="10" width="3.6640625" bestFit="1" customWidth="1"/>
    <col min="11" max="11" width="1.109375" customWidth="1"/>
    <col min="13" max="13" width="2.21875" customWidth="1"/>
    <col min="16" max="18" width="2" bestFit="1" customWidth="1"/>
  </cols>
  <sheetData>
    <row r="1" spans="2:18">
      <c r="N1" s="23"/>
      <c r="O1" s="23"/>
      <c r="P1" s="23"/>
      <c r="Q1" s="23"/>
      <c r="R1" s="23"/>
    </row>
    <row r="2" spans="2:18" ht="15.75">
      <c r="B2" s="51" t="s">
        <v>11</v>
      </c>
      <c r="C2" s="51"/>
      <c r="D2" s="51"/>
      <c r="E2" s="51"/>
      <c r="G2" s="55" t="s">
        <v>4</v>
      </c>
      <c r="H2" s="55"/>
      <c r="I2" s="55"/>
      <c r="J2" s="55"/>
      <c r="L2" s="50" t="s">
        <v>118</v>
      </c>
      <c r="N2" s="23" t="str">
        <f>IF($I$15&gt;$I$16,$B$15,0)</f>
        <v>Suiza</v>
      </c>
      <c r="O2" s="23">
        <f>IF($I$15=$I$16,$B$15,0)</f>
        <v>0</v>
      </c>
      <c r="P2" s="23">
        <f>IF(N2&lt;&gt;0,1,0)</f>
        <v>1</v>
      </c>
      <c r="Q2" s="23">
        <f>IF(O2&lt;&gt;0,IF($J$15&gt;$J$16,1,IF($J$15=$J$16,IF($G$15&gt;$G$16,1,0),0)),0)</f>
        <v>0</v>
      </c>
      <c r="R2" s="23"/>
    </row>
    <row r="3" spans="2:18" ht="15.75">
      <c r="B3" s="13" t="str">
        <f>B15</f>
        <v>Suiza</v>
      </c>
      <c r="C3" s="22">
        <v>2</v>
      </c>
      <c r="D3" s="13" t="str">
        <f>B16</f>
        <v>Ecuador</v>
      </c>
      <c r="E3" s="22">
        <v>1</v>
      </c>
      <c r="L3" s="50"/>
      <c r="N3" s="23">
        <f>IF($I$15&gt;$I$17,$B$15,0)</f>
        <v>0</v>
      </c>
      <c r="O3" s="23">
        <f>IF($I$15=$I$17,$B$15,0)</f>
        <v>0</v>
      </c>
      <c r="P3" s="23">
        <f>IF(N3&lt;&gt;0,1,0)</f>
        <v>0</v>
      </c>
      <c r="Q3" s="23">
        <f>IF(O3&lt;&gt;0,IF($J$15&gt;$J$17,1,IF($J$15=$J$17,IF($G$15&gt;$G$17,1,0),0)),0)</f>
        <v>0</v>
      </c>
      <c r="R3" s="23"/>
    </row>
    <row r="4" spans="2:18" ht="15.75">
      <c r="B4" s="13" t="str">
        <f>B17</f>
        <v>Francia</v>
      </c>
      <c r="C4" s="22">
        <v>3</v>
      </c>
      <c r="D4" s="13" t="str">
        <f>B18</f>
        <v>Honduras</v>
      </c>
      <c r="E4" s="22">
        <v>0</v>
      </c>
      <c r="L4" s="50"/>
      <c r="N4" s="23" t="str">
        <f>IF($I$15&gt;$I$18,$B$15,0)</f>
        <v>Suiza</v>
      </c>
      <c r="O4" s="23">
        <f>IF($I$15=$I$18,$B$15,0)</f>
        <v>0</v>
      </c>
      <c r="P4" s="23">
        <f>IF(N4&lt;&gt;0,1,0)</f>
        <v>1</v>
      </c>
      <c r="Q4" s="23">
        <f>IF(O4&lt;&gt;0,IF($J$15&gt;$J$18,1,IF($J$15=$J$18,IF($G$15&gt;$G$18,1,0),0)),0)</f>
        <v>0</v>
      </c>
      <c r="R4" s="23">
        <f>SUM(P2:Q4)</f>
        <v>2</v>
      </c>
    </row>
    <row r="5" spans="2:18">
      <c r="L5" s="50"/>
      <c r="N5" s="23"/>
      <c r="O5" s="23"/>
      <c r="P5" s="23"/>
      <c r="Q5" s="23"/>
      <c r="R5" s="23"/>
    </row>
    <row r="6" spans="2:18" ht="15.75">
      <c r="B6" s="51" t="s">
        <v>12</v>
      </c>
      <c r="C6" s="51"/>
      <c r="D6" s="51"/>
      <c r="E6" s="51"/>
      <c r="L6" s="50"/>
      <c r="N6" s="23"/>
      <c r="O6" s="23"/>
      <c r="P6" s="23"/>
      <c r="Q6" s="23"/>
      <c r="R6" s="23"/>
    </row>
    <row r="7" spans="2:18" ht="15.75">
      <c r="B7" s="13" t="str">
        <f>B15</f>
        <v>Suiza</v>
      </c>
      <c r="C7" s="22">
        <v>2</v>
      </c>
      <c r="D7" s="13" t="str">
        <f>B17</f>
        <v>Francia</v>
      </c>
      <c r="E7" s="22">
        <v>5</v>
      </c>
      <c r="L7" s="49" t="s">
        <v>45</v>
      </c>
      <c r="N7" s="23">
        <f>IF($I$16&gt;$I$15,$B$16,0)</f>
        <v>0</v>
      </c>
      <c r="O7" s="23">
        <f>IF($I$16=$I$15,$B$16,0)</f>
        <v>0</v>
      </c>
      <c r="P7" s="23">
        <f>IF(N7&lt;&gt;0,1,0)</f>
        <v>0</v>
      </c>
      <c r="Q7" s="23">
        <f>IF(O7&lt;&gt;0,IF($J$16&gt;$J$15,1,IF($J$16=$J$15,IF($G$16&gt;$G$15,1,0),0)),0)</f>
        <v>0</v>
      </c>
      <c r="R7" s="23"/>
    </row>
    <row r="8" spans="2:18" ht="15.75">
      <c r="B8" s="13" t="str">
        <f>B18</f>
        <v>Honduras</v>
      </c>
      <c r="C8" s="22">
        <v>1</v>
      </c>
      <c r="D8" s="13" t="str">
        <f>B16</f>
        <v>Ecuador</v>
      </c>
      <c r="E8" s="22">
        <v>2</v>
      </c>
      <c r="L8" s="49"/>
      <c r="N8" s="23">
        <f>IF($I$16&gt;$I$17,$B$16,0)</f>
        <v>0</v>
      </c>
      <c r="O8" s="23">
        <f>IF($I$16=$I$17,$B$16,0)</f>
        <v>0</v>
      </c>
      <c r="P8" s="23">
        <f>IF(N8&lt;&gt;0,1,0)</f>
        <v>0</v>
      </c>
      <c r="Q8" s="23">
        <f>IF(O8&lt;&gt;0,IF($J$16&gt;$J$17,1,IF($J$16=$J$17,IF($G$16&gt;$G$17,1,0),0)),0)</f>
        <v>0</v>
      </c>
      <c r="R8" s="23"/>
    </row>
    <row r="9" spans="2:18">
      <c r="L9" s="49"/>
      <c r="N9" s="23" t="str">
        <f>IF($I$16&gt;$I$18,$B$16,0)</f>
        <v>Ecuador</v>
      </c>
      <c r="O9" s="23">
        <f>IF($I$16=$I$18,$B$16,0)</f>
        <v>0</v>
      </c>
      <c r="P9" s="23">
        <f>IF(N9&lt;&gt;0,1,0)</f>
        <v>1</v>
      </c>
      <c r="Q9" s="23">
        <f>IF(O9&lt;&gt;0,IF($J$16&gt;$J$18,1,IF($J$16=$J$18,IF($G$16&gt;$G$18,1,0),0)),0)</f>
        <v>0</v>
      </c>
      <c r="R9" s="23">
        <f>SUM(P7:Q9)</f>
        <v>1</v>
      </c>
    </row>
    <row r="10" spans="2:18" ht="16.5" thickBot="1">
      <c r="B10" s="51" t="s">
        <v>13</v>
      </c>
      <c r="C10" s="51"/>
      <c r="D10" s="51"/>
      <c r="E10" s="51"/>
      <c r="G10" s="8"/>
      <c r="H10" s="8"/>
      <c r="I10" s="8"/>
      <c r="J10" s="8"/>
      <c r="K10" s="8"/>
      <c r="L10" s="25" t="s">
        <v>43</v>
      </c>
      <c r="N10" s="23"/>
      <c r="O10" s="23"/>
      <c r="P10" s="23"/>
      <c r="Q10" s="23"/>
      <c r="R10" s="23"/>
    </row>
    <row r="11" spans="2:18" ht="16.5" thickTop="1">
      <c r="B11" s="13" t="str">
        <f>B15</f>
        <v>Suiza</v>
      </c>
      <c r="C11" s="22">
        <v>3</v>
      </c>
      <c r="D11" s="13" t="str">
        <f>B18</f>
        <v>Honduras</v>
      </c>
      <c r="E11" s="22">
        <v>0</v>
      </c>
      <c r="N11" s="23"/>
      <c r="O11" s="23"/>
      <c r="P11" s="23"/>
      <c r="Q11" s="23"/>
      <c r="R11" s="23"/>
    </row>
    <row r="12" spans="2:18" ht="15.75">
      <c r="B12" s="13" t="str">
        <f>B16</f>
        <v>Ecuador</v>
      </c>
      <c r="C12" s="22">
        <v>0</v>
      </c>
      <c r="D12" s="13" t="str">
        <f>B17</f>
        <v>Francia</v>
      </c>
      <c r="E12" s="22">
        <v>0</v>
      </c>
      <c r="G12" s="55" t="s">
        <v>106</v>
      </c>
      <c r="H12" s="55"/>
      <c r="I12" s="55"/>
      <c r="J12" s="55"/>
      <c r="L12" s="1"/>
      <c r="N12" s="23" t="str">
        <f>IF($I$17&gt;$I$15,$B$17,0)</f>
        <v>Francia</v>
      </c>
      <c r="O12" s="23">
        <f>IF($I$17=$I$15,$B$17,0)</f>
        <v>0</v>
      </c>
      <c r="P12" s="23">
        <f>IF(N12&lt;&gt;0,1,0)</f>
        <v>1</v>
      </c>
      <c r="Q12" s="23">
        <f>IF(O12&lt;&gt;0,IF($J$17&gt;$J$15,1,IF($J$17=$J$15,IF($G$17&gt;$G$15,1,0),0)),0)</f>
        <v>0</v>
      </c>
      <c r="R12" s="23"/>
    </row>
    <row r="13" spans="2:18">
      <c r="N13" s="23" t="str">
        <f>IF($I$17&gt;$I$16,$B$17,0)</f>
        <v>Francia</v>
      </c>
      <c r="O13" s="23">
        <f>IF($I$17=$I$16,$B$17,0)</f>
        <v>0</v>
      </c>
      <c r="P13" s="23">
        <f>IF(N13&lt;&gt;0,1,0)</f>
        <v>1</v>
      </c>
      <c r="Q13" s="23">
        <f>IF(O13&lt;&gt;0,IF($J$17&gt;$J$16,1,IF($J$17=$J$16,IF($G$17&gt;$G$16,1,0),0)),0)</f>
        <v>0</v>
      </c>
      <c r="R13" s="23"/>
    </row>
    <row r="14" spans="2:18" ht="15.75">
      <c r="C14" s="10" t="s">
        <v>14</v>
      </c>
      <c r="D14" s="5" t="s">
        <v>15</v>
      </c>
      <c r="E14" s="4" t="s">
        <v>16</v>
      </c>
      <c r="F14" s="4" t="s">
        <v>17</v>
      </c>
      <c r="G14" s="4" t="s">
        <v>18</v>
      </c>
      <c r="H14" s="4" t="s">
        <v>19</v>
      </c>
      <c r="I14" s="4" t="s">
        <v>21</v>
      </c>
      <c r="J14" s="4" t="s">
        <v>20</v>
      </c>
      <c r="N14" s="23" t="str">
        <f>IF($I$17&gt;$I$18,$B$17,0)</f>
        <v>Francia</v>
      </c>
      <c r="O14" s="23">
        <f>IF($I$17=$I$18,$B$17,0)</f>
        <v>0</v>
      </c>
      <c r="P14" s="23">
        <f>IF(N14&lt;&gt;0,1,0)</f>
        <v>1</v>
      </c>
      <c r="Q14" s="23">
        <f>IF(O14&lt;&gt;0,IF($J$17&gt;$J$18,1,IF($J$17=$J$18,IF($G$17&gt;$G$18,1,0),0)),0)</f>
        <v>0</v>
      </c>
      <c r="R14" s="23">
        <f>SUM(P12:Q14)</f>
        <v>3</v>
      </c>
    </row>
    <row r="15" spans="2:18">
      <c r="B15" s="3" t="s">
        <v>37</v>
      </c>
      <c r="C15" s="9">
        <f>3-(COUNTBLANK(C3:C3)+COUNTBLANK(C7:C7)+COUNTBLANK(C11:C11))</f>
        <v>3</v>
      </c>
      <c r="D15" s="3">
        <f>IF(C3&gt;E3,1,0)+IF(E7&lt;C7,1,0)+IF(E11&lt;C11,1,0)</f>
        <v>2</v>
      </c>
      <c r="E15" s="3">
        <f>C15-(D15+F15)</f>
        <v>0</v>
      </c>
      <c r="F15" s="3">
        <f>IF(C3&lt;E3,1,0)+IF(E7&gt;C7,1,0)+IF(E11&gt;C11,1,0)</f>
        <v>1</v>
      </c>
      <c r="G15" s="3">
        <f>C3+C7+C11</f>
        <v>7</v>
      </c>
      <c r="H15" s="3">
        <f>E3+E7+E11</f>
        <v>6</v>
      </c>
      <c r="I15" s="3">
        <f>D15*3+E15*1</f>
        <v>6</v>
      </c>
      <c r="J15" s="3">
        <f>G15-H15</f>
        <v>1</v>
      </c>
      <c r="N15" s="23"/>
      <c r="O15" s="23"/>
      <c r="P15" s="23"/>
      <c r="Q15" s="23"/>
      <c r="R15" s="23"/>
    </row>
    <row r="16" spans="2:18">
      <c r="B16" s="3" t="s">
        <v>109</v>
      </c>
      <c r="C16" s="9">
        <f>3-(COUNTBLANK(E3:E3)+COUNTBLANK(E8:E8)+COUNTBLANK(C12:C12))</f>
        <v>3</v>
      </c>
      <c r="D16" s="3">
        <f>IF(C3&lt;E3,1,0)+IF(C8&lt;E8,1,0)+IF(E12&lt;C12,1,0)</f>
        <v>1</v>
      </c>
      <c r="E16" s="3">
        <f>C16-(D16+F16)</f>
        <v>1</v>
      </c>
      <c r="F16" s="3">
        <f>IF(C3&gt;E3,1,0)+IF(C8&gt;E8,1,0)+IF(E12&gt;C12,1,0)</f>
        <v>1</v>
      </c>
      <c r="G16" s="3">
        <f>E3+E8+C12</f>
        <v>3</v>
      </c>
      <c r="H16" s="3">
        <f>C3+C8+E12</f>
        <v>3</v>
      </c>
      <c r="I16" s="3">
        <f>D16*3+E16*1</f>
        <v>4</v>
      </c>
      <c r="J16" s="3">
        <f>G16-H16</f>
        <v>0</v>
      </c>
      <c r="N16" s="23">
        <f>IF($I$18&gt;$I$15,$B$18,0)</f>
        <v>0</v>
      </c>
      <c r="O16" s="23">
        <f>IF($I$18=$I$15,$B$18,0)</f>
        <v>0</v>
      </c>
      <c r="P16" s="23">
        <f>IF(N16&lt;&gt;0,1,0)</f>
        <v>0</v>
      </c>
      <c r="Q16" s="23">
        <f>IF(O16&lt;&gt;0,IF($J$18&gt;$J$15,1,IF($J$18=$J$15,IF($G$18&gt;$G$15,1,0),0)),0)</f>
        <v>0</v>
      </c>
      <c r="R16" s="23"/>
    </row>
    <row r="17" spans="2:18">
      <c r="B17" s="3" t="s">
        <v>9</v>
      </c>
      <c r="C17" s="9">
        <f>3-(COUNTBLANK(C4:C4)+COUNTBLANK(E7:E7)+COUNTBLANK(E12:E12))</f>
        <v>3</v>
      </c>
      <c r="D17" s="3">
        <f>IF(C4&gt;E4,1,0)+IF(E7&gt;C7,1,0)+IF(E12&gt;C12,1,0)</f>
        <v>2</v>
      </c>
      <c r="E17" s="3">
        <f>C17-(D17+F17)</f>
        <v>1</v>
      </c>
      <c r="F17" s="3">
        <f>IF(C4&lt;E4,1,0)+IF(E7&lt;C7,1,0)+IF(E12&lt;C12,1,0)</f>
        <v>0</v>
      </c>
      <c r="G17" s="3">
        <f>C4+E7+E12</f>
        <v>8</v>
      </c>
      <c r="H17" s="3">
        <f>E4+C7+C12</f>
        <v>2</v>
      </c>
      <c r="I17" s="3">
        <f>D17*3+E17*1</f>
        <v>7</v>
      </c>
      <c r="J17" s="3">
        <f>G17-H17</f>
        <v>6</v>
      </c>
      <c r="N17" s="23">
        <f>IF($I$18&gt;$I$16,$B$18,0)</f>
        <v>0</v>
      </c>
      <c r="O17" s="23">
        <f>IF($I$18=$I$16,$B$18,0)</f>
        <v>0</v>
      </c>
      <c r="P17" s="23">
        <f>IF(N17&lt;&gt;0,1,0)</f>
        <v>0</v>
      </c>
      <c r="Q17" s="23">
        <f>IF(O17&lt;&gt;0,IF($J$18&gt;$J$16,1,IF($J$18=$J$16,IF($G$18&gt;$G$16,1,0),0)),0)</f>
        <v>0</v>
      </c>
      <c r="R17" s="23"/>
    </row>
    <row r="18" spans="2:18">
      <c r="B18" s="3" t="s">
        <v>38</v>
      </c>
      <c r="C18" s="9">
        <f>3-(COUNTBLANK(E4:E4)+COUNTBLANK(C8:C8)+COUNTBLANK(E11:E11))</f>
        <v>3</v>
      </c>
      <c r="D18" s="3">
        <f>IF(E4&gt;C4,1,0)+IF(C8&gt;E8,1,0)+IF(E11&gt;C11,1,0)</f>
        <v>0</v>
      </c>
      <c r="E18" s="3">
        <f>C18-(D18+F18)</f>
        <v>0</v>
      </c>
      <c r="F18" s="3">
        <f>IF(E4&lt;C4,1,0)+IF(C8&lt;E8,1,0)+IF(E11&lt;C11,1,0)</f>
        <v>3</v>
      </c>
      <c r="G18" s="3">
        <f>E4+C8+E11</f>
        <v>1</v>
      </c>
      <c r="H18" s="3">
        <f>C4+E8+C11</f>
        <v>8</v>
      </c>
      <c r="I18" s="3">
        <f>D18*3+E18*1</f>
        <v>0</v>
      </c>
      <c r="J18" s="3">
        <f>G18-H18</f>
        <v>-7</v>
      </c>
      <c r="N18" s="23">
        <f>IF($I$18&gt;$I$17,$B$18,0)</f>
        <v>0</v>
      </c>
      <c r="O18" s="23">
        <f>IF($I$18=$I$17,$B$18,0)</f>
        <v>0</v>
      </c>
      <c r="P18" s="23">
        <f>IF(N18&lt;&gt;0,1,0)</f>
        <v>0</v>
      </c>
      <c r="Q18" s="23">
        <f>IF(O18&lt;&gt;0,IF($J$18&gt;$J$17,1,IF($J$18=$J$17,IF($G$18&gt;$G$17,1,0),0)),0)</f>
        <v>0</v>
      </c>
      <c r="R18" s="23">
        <f>SUM(P16:Q18)</f>
        <v>0</v>
      </c>
    </row>
    <row r="19" spans="2:18" ht="3.75" customHeight="1" thickBot="1"/>
    <row r="20" spans="2:18">
      <c r="C20" s="14"/>
      <c r="D20" s="52" t="s">
        <v>25</v>
      </c>
      <c r="E20" s="52"/>
      <c r="F20" s="52"/>
      <c r="G20" s="52"/>
      <c r="H20" s="52"/>
      <c r="I20" s="53"/>
      <c r="J20" s="54"/>
      <c r="L20" s="7" t="s">
        <v>105</v>
      </c>
    </row>
    <row r="21" spans="2:18" ht="18">
      <c r="C21" s="9">
        <v>1</v>
      </c>
      <c r="D21" s="46" t="str">
        <f>IF(R4=3,B15,IF(R9=3,B16,IF(R14=3,B17,IF(R18=3,B18,0))))</f>
        <v>Francia</v>
      </c>
      <c r="E21" s="46"/>
      <c r="F21" s="46"/>
      <c r="G21" s="46"/>
      <c r="H21" s="46"/>
      <c r="I21" s="47" t="s">
        <v>58</v>
      </c>
      <c r="J21" s="48"/>
    </row>
    <row r="22" spans="2:18" ht="18">
      <c r="C22" s="9">
        <v>2</v>
      </c>
      <c r="D22" s="46" t="str">
        <f>IF(R4=2,B15,IF(R9=2,B16,IF(R14=2,B17,IF(R18=2,B18,0))))</f>
        <v>Suiza</v>
      </c>
      <c r="E22" s="46"/>
      <c r="F22" s="46"/>
      <c r="G22" s="46"/>
      <c r="H22" s="46"/>
      <c r="I22" s="47" t="s">
        <v>59</v>
      </c>
      <c r="J22" s="48"/>
    </row>
  </sheetData>
  <sheetProtection password="DBED" sheet="1" objects="1" scenarios="1" selectLockedCells="1"/>
  <mergeCells count="12">
    <mergeCell ref="B10:E10"/>
    <mergeCell ref="B2:E2"/>
    <mergeCell ref="G2:J2"/>
    <mergeCell ref="L2:L6"/>
    <mergeCell ref="B6:E6"/>
    <mergeCell ref="L7:L9"/>
    <mergeCell ref="G12:J12"/>
    <mergeCell ref="D20:J20"/>
    <mergeCell ref="D21:H21"/>
    <mergeCell ref="I21:J21"/>
    <mergeCell ref="D22:H22"/>
    <mergeCell ref="I22:J22"/>
  </mergeCells>
  <conditionalFormatting sqref="I15:I18">
    <cfRule type="top10" dxfId="3" priority="2" rank="2"/>
  </conditionalFormatting>
  <conditionalFormatting sqref="J15:J18">
    <cfRule type="top10" priority="1" stopIfTrue="1" rank="3"/>
  </conditionalFormatting>
  <hyperlinks>
    <hyperlink ref="L10" location="GRUPOS!A1" display="AL INICIO…"/>
  </hyperlinks>
  <pageMargins left="0.7" right="0.7" top="0.75" bottom="0.75" header="0.3" footer="0.3"/>
  <pageSetup orientation="portrait" horizontalDpi="4294967293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00000"/>
  </sheetPr>
  <dimension ref="B1:R22"/>
  <sheetViews>
    <sheetView showGridLines="0" showRowColHeaders="0" defaultGridColor="0" colorId="22" zoomScale="110" zoomScaleNormal="110" workbookViewId="0">
      <selection activeCell="L10" sqref="L10"/>
    </sheetView>
  </sheetViews>
  <sheetFormatPr baseColWidth="10" defaultRowHeight="15"/>
  <cols>
    <col min="1" max="1" width="3.88671875" customWidth="1"/>
    <col min="2" max="2" width="12.21875" customWidth="1"/>
    <col min="3" max="3" width="3.33203125" customWidth="1"/>
    <col min="4" max="4" width="12.21875" customWidth="1"/>
    <col min="5" max="5" width="3.33203125" customWidth="1"/>
    <col min="6" max="6" width="3.109375" bestFit="1" customWidth="1"/>
    <col min="7" max="7" width="3.44140625" bestFit="1" customWidth="1"/>
    <col min="8" max="8" width="3.6640625" bestFit="1" customWidth="1"/>
    <col min="9" max="9" width="4.44140625" bestFit="1" customWidth="1"/>
    <col min="10" max="10" width="3.6640625" bestFit="1" customWidth="1"/>
    <col min="11" max="11" width="1.109375" customWidth="1"/>
    <col min="13" max="13" width="2.21875" customWidth="1"/>
    <col min="16" max="18" width="2" bestFit="1" customWidth="1"/>
  </cols>
  <sheetData>
    <row r="1" spans="2:18">
      <c r="N1" s="23"/>
      <c r="O1" s="23"/>
      <c r="P1" s="23"/>
      <c r="Q1" s="23"/>
      <c r="R1" s="23"/>
    </row>
    <row r="2" spans="2:18" ht="15.75">
      <c r="B2" s="51" t="s">
        <v>11</v>
      </c>
      <c r="C2" s="51"/>
      <c r="D2" s="51"/>
      <c r="E2" s="51"/>
      <c r="G2" s="55" t="s">
        <v>5</v>
      </c>
      <c r="H2" s="55"/>
      <c r="I2" s="55"/>
      <c r="J2" s="55"/>
      <c r="L2" s="50" t="s">
        <v>119</v>
      </c>
      <c r="N2" s="23" t="str">
        <f>IF($I$15&gt;$I$16,$B$15,0)</f>
        <v>Argentina</v>
      </c>
      <c r="O2" s="23">
        <f>IF($I$15=$I$16,$B$15,0)</f>
        <v>0</v>
      </c>
      <c r="P2" s="23">
        <f>IF(N2&lt;&gt;0,1,0)</f>
        <v>1</v>
      </c>
      <c r="Q2" s="23">
        <f>IF(O2&lt;&gt;0,IF($J$15&gt;$J$16,1,IF($J$15=$J$16,IF($G$15&gt;$G$16,1,0),0)),0)</f>
        <v>0</v>
      </c>
      <c r="R2" s="23"/>
    </row>
    <row r="3" spans="2:18" ht="15.75">
      <c r="B3" s="13" t="str">
        <f>B15</f>
        <v>Argentina</v>
      </c>
      <c r="C3" s="22">
        <v>2</v>
      </c>
      <c r="D3" s="13" t="str">
        <f>B16</f>
        <v>Bosnia y H.</v>
      </c>
      <c r="E3" s="22">
        <v>1</v>
      </c>
      <c r="L3" s="50"/>
      <c r="N3" s="23" t="str">
        <f>IF($I$15&gt;$I$17,$B$15,0)</f>
        <v>Argentina</v>
      </c>
      <c r="O3" s="23">
        <f>IF($I$15=$I$17,$B$15,0)</f>
        <v>0</v>
      </c>
      <c r="P3" s="23">
        <f>IF(N3&lt;&gt;0,1,0)</f>
        <v>1</v>
      </c>
      <c r="Q3" s="23">
        <f>IF(O3&lt;&gt;0,IF($J$15&gt;$J$17,1,IF($J$15=$J$17,IF($G$15&gt;$G$17,1,0),0)),0)</f>
        <v>0</v>
      </c>
      <c r="R3" s="23"/>
    </row>
    <row r="4" spans="2:18" ht="15.75">
      <c r="B4" s="13" t="str">
        <f>B17</f>
        <v>Irán</v>
      </c>
      <c r="C4" s="22">
        <v>0</v>
      </c>
      <c r="D4" s="13" t="str">
        <f>B18</f>
        <v>Nigeria</v>
      </c>
      <c r="E4" s="22">
        <v>0</v>
      </c>
      <c r="L4" s="50"/>
      <c r="N4" s="23" t="str">
        <f>IF($I$15&gt;$I$18,$B$15,0)</f>
        <v>Argentina</v>
      </c>
      <c r="O4" s="23">
        <f>IF($I$15=$I$18,$B$15,0)</f>
        <v>0</v>
      </c>
      <c r="P4" s="23">
        <f>IF(N4&lt;&gt;0,1,0)</f>
        <v>1</v>
      </c>
      <c r="Q4" s="23">
        <f>IF(O4&lt;&gt;0,IF($J$15&gt;$J$18,1,IF($J$15=$J$18,IF($G$15&gt;$G$18,1,0),0)),0)</f>
        <v>0</v>
      </c>
      <c r="R4" s="23">
        <f>SUM(P2:Q4)</f>
        <v>3</v>
      </c>
    </row>
    <row r="5" spans="2:18">
      <c r="L5" s="50"/>
      <c r="N5" s="23"/>
      <c r="O5" s="23"/>
      <c r="P5" s="23"/>
      <c r="Q5" s="23"/>
      <c r="R5" s="23"/>
    </row>
    <row r="6" spans="2:18" ht="15.75">
      <c r="B6" s="51" t="s">
        <v>12</v>
      </c>
      <c r="C6" s="51"/>
      <c r="D6" s="51"/>
      <c r="E6" s="51"/>
      <c r="L6" s="50"/>
      <c r="N6" s="23"/>
      <c r="O6" s="23"/>
      <c r="P6" s="23"/>
      <c r="Q6" s="23"/>
      <c r="R6" s="23"/>
    </row>
    <row r="7" spans="2:18" ht="15.75">
      <c r="B7" s="13" t="str">
        <f>B15</f>
        <v>Argentina</v>
      </c>
      <c r="C7" s="22">
        <v>1</v>
      </c>
      <c r="D7" s="13" t="str">
        <f>B17</f>
        <v>Irán</v>
      </c>
      <c r="E7" s="22">
        <v>0</v>
      </c>
      <c r="L7" s="49" t="s">
        <v>45</v>
      </c>
      <c r="N7" s="23">
        <f>IF($I$16&gt;$I$15,$B$16,0)</f>
        <v>0</v>
      </c>
      <c r="O7" s="23">
        <f>IF($I$16=$I$15,$B$16,0)</f>
        <v>0</v>
      </c>
      <c r="P7" s="23">
        <f>IF(N7&lt;&gt;0,1,0)</f>
        <v>0</v>
      </c>
      <c r="Q7" s="23">
        <f>IF(O7&lt;&gt;0,IF($J$16&gt;$J$15,1,IF($J$16=$J$15,IF($G$16&gt;$G$15,1,0),0)),0)</f>
        <v>0</v>
      </c>
      <c r="R7" s="23"/>
    </row>
    <row r="8" spans="2:18" ht="15.75">
      <c r="B8" s="13" t="str">
        <f>B18</f>
        <v>Nigeria</v>
      </c>
      <c r="C8" s="22">
        <v>1</v>
      </c>
      <c r="D8" s="13" t="str">
        <f>B16</f>
        <v>Bosnia y H.</v>
      </c>
      <c r="E8" s="22">
        <v>0</v>
      </c>
      <c r="L8" s="49"/>
      <c r="N8" s="23" t="str">
        <f>IF($I$16&gt;$I$17,$B$16,0)</f>
        <v>Bosnia y H.</v>
      </c>
      <c r="O8" s="23">
        <f>IF($I$16=$I$17,$B$16,0)</f>
        <v>0</v>
      </c>
      <c r="P8" s="23">
        <f>IF(N8&lt;&gt;0,1,0)</f>
        <v>1</v>
      </c>
      <c r="Q8" s="23">
        <f>IF(O8&lt;&gt;0,IF($J$16&gt;$J$17,1,IF($J$16=$J$17,IF($G$16&gt;$G$17,1,0),0)),0)</f>
        <v>0</v>
      </c>
      <c r="R8" s="23"/>
    </row>
    <row r="9" spans="2:18">
      <c r="L9" s="49"/>
      <c r="N9" s="23">
        <f>IF($I$16&gt;$I$18,$B$16,0)</f>
        <v>0</v>
      </c>
      <c r="O9" s="23">
        <f>IF($I$16=$I$18,$B$16,0)</f>
        <v>0</v>
      </c>
      <c r="P9" s="23">
        <f>IF(N9&lt;&gt;0,1,0)</f>
        <v>0</v>
      </c>
      <c r="Q9" s="23">
        <f>IF(O9&lt;&gt;0,IF($J$16&gt;$J$18,1,IF($J$16=$J$18,IF($G$16&gt;$G$18,1,0),0)),0)</f>
        <v>0</v>
      </c>
      <c r="R9" s="23">
        <f>SUM(P7:Q9)</f>
        <v>1</v>
      </c>
    </row>
    <row r="10" spans="2:18" ht="16.5" thickBot="1">
      <c r="B10" s="51" t="s">
        <v>13</v>
      </c>
      <c r="C10" s="51"/>
      <c r="D10" s="51"/>
      <c r="E10" s="51"/>
      <c r="G10" s="8"/>
      <c r="H10" s="8"/>
      <c r="I10" s="8"/>
      <c r="J10" s="8"/>
      <c r="K10" s="8"/>
      <c r="L10" s="25" t="s">
        <v>43</v>
      </c>
      <c r="N10" s="23"/>
      <c r="O10" s="23"/>
      <c r="P10" s="23"/>
      <c r="Q10" s="23"/>
      <c r="R10" s="23"/>
    </row>
    <row r="11" spans="2:18" ht="16.5" thickTop="1">
      <c r="B11" s="13" t="str">
        <f>B15</f>
        <v>Argentina</v>
      </c>
      <c r="C11" s="22">
        <v>3</v>
      </c>
      <c r="D11" s="13" t="str">
        <f>B18</f>
        <v>Nigeria</v>
      </c>
      <c r="E11" s="22">
        <v>2</v>
      </c>
      <c r="N11" s="23"/>
      <c r="O11" s="23"/>
      <c r="P11" s="23"/>
      <c r="Q11" s="23"/>
      <c r="R11" s="23"/>
    </row>
    <row r="12" spans="2:18" ht="15.75">
      <c r="B12" s="13" t="str">
        <f>B16</f>
        <v>Bosnia y H.</v>
      </c>
      <c r="C12" s="22">
        <v>2</v>
      </c>
      <c r="D12" s="13" t="str">
        <f>B17</f>
        <v>Irán</v>
      </c>
      <c r="E12" s="22">
        <v>0</v>
      </c>
      <c r="G12" s="55" t="s">
        <v>106</v>
      </c>
      <c r="H12" s="55"/>
      <c r="I12" s="55"/>
      <c r="J12" s="55"/>
      <c r="L12" s="1"/>
      <c r="N12" s="23">
        <f>IF($I$17&gt;$I$15,$B$17,0)</f>
        <v>0</v>
      </c>
      <c r="O12" s="23">
        <f>IF($I$17=$I$15,$B$17,0)</f>
        <v>0</v>
      </c>
      <c r="P12" s="23">
        <f>IF(N12&lt;&gt;0,1,0)</f>
        <v>0</v>
      </c>
      <c r="Q12" s="23">
        <f>IF(O12&lt;&gt;0,IF($J$17&gt;$J$15,1,IF($J$17=$J$15,IF($G$17&gt;$G$15,1,0),0)),0)</f>
        <v>0</v>
      </c>
      <c r="R12" s="23"/>
    </row>
    <row r="13" spans="2:18">
      <c r="N13" s="23">
        <f>IF($I$17&gt;$I$16,$B$17,0)</f>
        <v>0</v>
      </c>
      <c r="O13" s="23">
        <f>IF($I$17=$I$16,$B$17,0)</f>
        <v>0</v>
      </c>
      <c r="P13" s="23">
        <f>IF(N13&lt;&gt;0,1,0)</f>
        <v>0</v>
      </c>
      <c r="Q13" s="23">
        <f>IF(O13&lt;&gt;0,IF($J$17&gt;$J$16,1,IF($J$17=$J$16,IF($G$17&gt;$G$16,1,0),0)),0)</f>
        <v>0</v>
      </c>
      <c r="R13" s="23"/>
    </row>
    <row r="14" spans="2:18" ht="15.75">
      <c r="C14" s="10" t="s">
        <v>14</v>
      </c>
      <c r="D14" s="5" t="s">
        <v>15</v>
      </c>
      <c r="E14" s="4" t="s">
        <v>16</v>
      </c>
      <c r="F14" s="4" t="s">
        <v>17</v>
      </c>
      <c r="G14" s="4" t="s">
        <v>18</v>
      </c>
      <c r="H14" s="4" t="s">
        <v>19</v>
      </c>
      <c r="I14" s="4" t="s">
        <v>21</v>
      </c>
      <c r="J14" s="4" t="s">
        <v>20</v>
      </c>
      <c r="N14" s="23">
        <f>IF($I$17&gt;$I$18,$B$17,0)</f>
        <v>0</v>
      </c>
      <c r="O14" s="23">
        <f>IF($I$17=$I$18,$B$17,0)</f>
        <v>0</v>
      </c>
      <c r="P14" s="23">
        <f>IF(N14&lt;&gt;0,1,0)</f>
        <v>0</v>
      </c>
      <c r="Q14" s="23">
        <f>IF(O14&lt;&gt;0,IF($J$17&gt;$J$18,1,IF($J$17=$J$18,IF($G$17&gt;$G$18,1,0),0)),0)</f>
        <v>0</v>
      </c>
      <c r="R14" s="23">
        <f>SUM(P12:Q14)</f>
        <v>0</v>
      </c>
    </row>
    <row r="15" spans="2:18">
      <c r="B15" s="3" t="s">
        <v>22</v>
      </c>
      <c r="C15" s="9">
        <f>3-(COUNTBLANK(C3:C3)+COUNTBLANK(C7:C7)+COUNTBLANK(C11:C11))</f>
        <v>3</v>
      </c>
      <c r="D15" s="3">
        <f>IF(C3&gt;E3,1,0)+IF(E7&lt;C7,1,0)+IF(E11&lt;C11,1,0)</f>
        <v>3</v>
      </c>
      <c r="E15" s="3">
        <f>C15-(D15+F15)</f>
        <v>0</v>
      </c>
      <c r="F15" s="3">
        <f>IF(C3&lt;E3,1,0)+IF(E7&gt;C7,1,0)+IF(E11&gt;C11,1,0)</f>
        <v>0</v>
      </c>
      <c r="G15" s="3">
        <f>C3+C7+C11</f>
        <v>6</v>
      </c>
      <c r="H15" s="3">
        <f>E3+E7+E11</f>
        <v>3</v>
      </c>
      <c r="I15" s="3">
        <f>D15*3+E15*1</f>
        <v>9</v>
      </c>
      <c r="J15" s="3">
        <f>G15-H15</f>
        <v>3</v>
      </c>
      <c r="N15" s="23"/>
      <c r="O15" s="23"/>
      <c r="P15" s="23"/>
      <c r="Q15" s="23"/>
      <c r="R15" s="23"/>
    </row>
    <row r="16" spans="2:18">
      <c r="B16" s="3" t="s">
        <v>110</v>
      </c>
      <c r="C16" s="9">
        <f>3-(COUNTBLANK(E3:E3)+COUNTBLANK(E8:E8)+COUNTBLANK(C12:C12))</f>
        <v>3</v>
      </c>
      <c r="D16" s="3">
        <f>IF(C3&lt;E3,1,0)+IF(C8&lt;E8,1,0)+IF(E12&lt;C12,1,0)</f>
        <v>1</v>
      </c>
      <c r="E16" s="3">
        <f>C16-(D16+F16)</f>
        <v>0</v>
      </c>
      <c r="F16" s="3">
        <f>IF(C3&gt;E3,1,0)+IF(C8&gt;E8,1,0)+IF(E12&gt;C12,1,0)</f>
        <v>2</v>
      </c>
      <c r="G16" s="3">
        <f>E3+E8+C12</f>
        <v>3</v>
      </c>
      <c r="H16" s="3">
        <f>C3+C8+E12</f>
        <v>3</v>
      </c>
      <c r="I16" s="3">
        <f>D16*3+E16*1</f>
        <v>3</v>
      </c>
      <c r="J16" s="3">
        <f>G16-H16</f>
        <v>0</v>
      </c>
      <c r="N16" s="23">
        <f>IF($I$18&gt;$I$15,$B$18,0)</f>
        <v>0</v>
      </c>
      <c r="O16" s="23">
        <f>IF($I$18=$I$15,$B$18,0)</f>
        <v>0</v>
      </c>
      <c r="P16" s="23">
        <f>IF(N16&lt;&gt;0,1,0)</f>
        <v>0</v>
      </c>
      <c r="Q16" s="23">
        <f>IF(O16&lt;&gt;0,IF($J$18&gt;$J$15,1,IF($J$18=$J$15,IF($G$18&gt;$G$15,1,0),0)),0)</f>
        <v>0</v>
      </c>
      <c r="R16" s="23"/>
    </row>
    <row r="17" spans="2:18">
      <c r="B17" s="3" t="s">
        <v>111</v>
      </c>
      <c r="C17" s="9">
        <f>3-(COUNTBLANK(C4:C4)+COUNTBLANK(E7:E7)+COUNTBLANK(E12:E12))</f>
        <v>3</v>
      </c>
      <c r="D17" s="3">
        <f>IF(C4&gt;E4,1,0)+IF(E7&gt;C7,1,0)+IF(E12&gt;C12,1,0)</f>
        <v>0</v>
      </c>
      <c r="E17" s="3">
        <f>C17-(D17+F17)</f>
        <v>1</v>
      </c>
      <c r="F17" s="3">
        <f>IF(C4&lt;E4,1,0)+IF(E7&lt;C7,1,0)+IF(E12&lt;C12,1,0)</f>
        <v>2</v>
      </c>
      <c r="G17" s="3">
        <f>C4+E7+E12</f>
        <v>0</v>
      </c>
      <c r="H17" s="3">
        <f>E4+C7+C12</f>
        <v>3</v>
      </c>
      <c r="I17" s="3">
        <f>D17*3+E17*1</f>
        <v>1</v>
      </c>
      <c r="J17" s="3">
        <f>G17-H17</f>
        <v>-3</v>
      </c>
      <c r="N17" s="23" t="str">
        <f>IF($I$18&gt;$I$16,$B$18,0)</f>
        <v>Nigeria</v>
      </c>
      <c r="O17" s="23">
        <f>IF($I$18=$I$16,$B$18,0)</f>
        <v>0</v>
      </c>
      <c r="P17" s="23">
        <f>IF(N17&lt;&gt;0,1,0)</f>
        <v>1</v>
      </c>
      <c r="Q17" s="23">
        <f>IF(O17&lt;&gt;0,IF($J$18&gt;$J$16,1,IF($J$18=$J$16,IF($G$18&gt;$G$16,1,0),0)),0)</f>
        <v>0</v>
      </c>
      <c r="R17" s="23"/>
    </row>
    <row r="18" spans="2:18">
      <c r="B18" s="3" t="s">
        <v>23</v>
      </c>
      <c r="C18" s="9">
        <f>3-(COUNTBLANK(E4:E4)+COUNTBLANK(C8:C8)+COUNTBLANK(E11:E11))</f>
        <v>3</v>
      </c>
      <c r="D18" s="3">
        <f>IF(E4&gt;C4,1,0)+IF(C8&gt;E8,1,0)+IF(E11&gt;C11,1,0)</f>
        <v>1</v>
      </c>
      <c r="E18" s="3">
        <f>C18-(D18+F18)</f>
        <v>1</v>
      </c>
      <c r="F18" s="3">
        <f>IF(E4&lt;C4,1,0)+IF(C8&lt;E8,1,0)+IF(E11&lt;C11,1,0)</f>
        <v>1</v>
      </c>
      <c r="G18" s="3">
        <f>E4+C8+E11</f>
        <v>3</v>
      </c>
      <c r="H18" s="3">
        <f>C4+E8+C11</f>
        <v>3</v>
      </c>
      <c r="I18" s="3">
        <f>D18*3+E18*1</f>
        <v>4</v>
      </c>
      <c r="J18" s="3">
        <f>G18-H18</f>
        <v>0</v>
      </c>
      <c r="N18" s="23" t="str">
        <f>IF($I$18&gt;$I$17,$B$18,0)</f>
        <v>Nigeria</v>
      </c>
      <c r="O18" s="23">
        <f>IF($I$18=$I$17,$B$18,0)</f>
        <v>0</v>
      </c>
      <c r="P18" s="23">
        <f>IF(N18&lt;&gt;0,1,0)</f>
        <v>1</v>
      </c>
      <c r="Q18" s="23">
        <f>IF(O18&lt;&gt;0,IF($J$18&gt;$J$17,1,IF($J$18=$J$17,IF($G$18&gt;$G$17,1,0),0)),0)</f>
        <v>0</v>
      </c>
      <c r="R18" s="23">
        <f>SUM(P16:Q18)</f>
        <v>2</v>
      </c>
    </row>
    <row r="19" spans="2:18" ht="3.75" customHeight="1" thickBot="1"/>
    <row r="20" spans="2:18">
      <c r="C20" s="14"/>
      <c r="D20" s="52" t="s">
        <v>25</v>
      </c>
      <c r="E20" s="52"/>
      <c r="F20" s="52"/>
      <c r="G20" s="52"/>
      <c r="H20" s="52"/>
      <c r="I20" s="53"/>
      <c r="J20" s="54"/>
      <c r="L20" s="7" t="s">
        <v>105</v>
      </c>
    </row>
    <row r="21" spans="2:18" ht="18">
      <c r="C21" s="9">
        <v>1</v>
      </c>
      <c r="D21" s="46" t="str">
        <f>IF(R4=3,B15,IF(R9=3,B16,IF(R14=3,B17,IF(R18=3,B18,0))))</f>
        <v>Argentina</v>
      </c>
      <c r="E21" s="46"/>
      <c r="F21" s="46"/>
      <c r="G21" s="46"/>
      <c r="H21" s="46"/>
      <c r="I21" s="47" t="s">
        <v>60</v>
      </c>
      <c r="J21" s="48"/>
    </row>
    <row r="22" spans="2:18" ht="18">
      <c r="C22" s="9">
        <v>2</v>
      </c>
      <c r="D22" s="46" t="str">
        <f>IF(R4=2,B15,IF(R9=2,B16,IF(R14=2,B17,IF(R18=2,B18,0))))</f>
        <v>Nigeria</v>
      </c>
      <c r="E22" s="46"/>
      <c r="F22" s="46"/>
      <c r="G22" s="46"/>
      <c r="H22" s="46"/>
      <c r="I22" s="47" t="s">
        <v>61</v>
      </c>
      <c r="J22" s="48"/>
    </row>
  </sheetData>
  <sheetProtection password="DBED" sheet="1" objects="1" scenarios="1" selectLockedCells="1"/>
  <mergeCells count="12">
    <mergeCell ref="B10:E10"/>
    <mergeCell ref="B2:E2"/>
    <mergeCell ref="G2:J2"/>
    <mergeCell ref="L2:L6"/>
    <mergeCell ref="B6:E6"/>
    <mergeCell ref="L7:L9"/>
    <mergeCell ref="G12:J12"/>
    <mergeCell ref="D20:J20"/>
    <mergeCell ref="D21:H21"/>
    <mergeCell ref="I21:J21"/>
    <mergeCell ref="D22:H22"/>
    <mergeCell ref="I22:J22"/>
  </mergeCells>
  <conditionalFormatting sqref="I15:I18">
    <cfRule type="top10" dxfId="2" priority="2" rank="2"/>
  </conditionalFormatting>
  <conditionalFormatting sqref="J15:J18">
    <cfRule type="top10" priority="1" stopIfTrue="1" rank="3"/>
  </conditionalFormatting>
  <hyperlinks>
    <hyperlink ref="L10" location="GRUPOS!A1" display="AL INICIO…"/>
  </hyperlinks>
  <pageMargins left="0.7" right="0.7" top="0.75" bottom="0.75" header="0.3" footer="0.3"/>
  <pageSetup orientation="portrait" horizontalDpi="4294967293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00000"/>
  </sheetPr>
  <dimension ref="B1:R22"/>
  <sheetViews>
    <sheetView showGridLines="0" showRowColHeaders="0" defaultGridColor="0" colorId="22" zoomScale="110" zoomScaleNormal="110" workbookViewId="0">
      <selection activeCell="L10" sqref="L10"/>
    </sheetView>
  </sheetViews>
  <sheetFormatPr baseColWidth="10" defaultRowHeight="15"/>
  <cols>
    <col min="1" max="1" width="3.88671875" customWidth="1"/>
    <col min="2" max="2" width="12.21875" customWidth="1"/>
    <col min="3" max="3" width="3.33203125" customWidth="1"/>
    <col min="4" max="4" width="12.21875" customWidth="1"/>
    <col min="5" max="5" width="3.33203125" customWidth="1"/>
    <col min="6" max="6" width="3.109375" bestFit="1" customWidth="1"/>
    <col min="7" max="7" width="3.44140625" bestFit="1" customWidth="1"/>
    <col min="8" max="8" width="3.6640625" bestFit="1" customWidth="1"/>
    <col min="9" max="9" width="4.44140625" bestFit="1" customWidth="1"/>
    <col min="10" max="10" width="3.6640625" bestFit="1" customWidth="1"/>
    <col min="11" max="11" width="1.109375" customWidth="1"/>
    <col min="13" max="13" width="2.21875" customWidth="1"/>
    <col min="16" max="18" width="2" bestFit="1" customWidth="1"/>
  </cols>
  <sheetData>
    <row r="1" spans="2:18">
      <c r="N1" s="23"/>
      <c r="O1" s="23"/>
      <c r="P1" s="23"/>
      <c r="Q1" s="23"/>
      <c r="R1" s="23"/>
    </row>
    <row r="2" spans="2:18" ht="15.75">
      <c r="B2" s="51" t="s">
        <v>11</v>
      </c>
      <c r="C2" s="51"/>
      <c r="D2" s="51"/>
      <c r="E2" s="51"/>
      <c r="G2" s="55" t="s">
        <v>6</v>
      </c>
      <c r="H2" s="55"/>
      <c r="I2" s="55"/>
      <c r="J2" s="55"/>
      <c r="L2" s="50" t="s">
        <v>120</v>
      </c>
      <c r="N2" s="23" t="str">
        <f>IF($I$15&gt;$I$16,$B$15,0)</f>
        <v>Alemania</v>
      </c>
      <c r="O2" s="23">
        <f>IF($I$15=$I$16,$B$15,0)</f>
        <v>0</v>
      </c>
      <c r="P2" s="23">
        <f>IF(N2&lt;&gt;0,1,0)</f>
        <v>1</v>
      </c>
      <c r="Q2" s="23">
        <f>IF(O2&lt;&gt;0,IF($J$15&gt;$J$16,1,IF($J$15=$J$16,IF($G$15&gt;$G$16,1,0),0)),0)</f>
        <v>0</v>
      </c>
      <c r="R2" s="23"/>
    </row>
    <row r="3" spans="2:18" ht="15.75">
      <c r="B3" s="13" t="str">
        <f>B15</f>
        <v>Alemania</v>
      </c>
      <c r="C3" s="22">
        <v>4</v>
      </c>
      <c r="D3" s="13" t="str">
        <f>B16</f>
        <v>Portugal</v>
      </c>
      <c r="E3" s="22">
        <v>0</v>
      </c>
      <c r="L3" s="50"/>
      <c r="N3" s="23" t="str">
        <f>IF($I$15&gt;$I$17,$B$15,0)</f>
        <v>Alemania</v>
      </c>
      <c r="O3" s="23">
        <f>IF($I$15=$I$17,$B$15,0)</f>
        <v>0</v>
      </c>
      <c r="P3" s="23">
        <f>IF(N3&lt;&gt;0,1,0)</f>
        <v>1</v>
      </c>
      <c r="Q3" s="23">
        <f>IF(O3&lt;&gt;0,IF($J$15&gt;$J$17,1,IF($J$15=$J$17,IF($G$15&gt;$G$17,1,0),0)),0)</f>
        <v>0</v>
      </c>
      <c r="R3" s="23"/>
    </row>
    <row r="4" spans="2:18" ht="15.75">
      <c r="B4" s="13" t="str">
        <f>B17</f>
        <v>Ghana</v>
      </c>
      <c r="C4" s="22">
        <v>1</v>
      </c>
      <c r="D4" s="13" t="str">
        <f>B18</f>
        <v>EEUU</v>
      </c>
      <c r="E4" s="22">
        <v>2</v>
      </c>
      <c r="L4" s="50"/>
      <c r="N4" s="23" t="str">
        <f>IF($I$15&gt;$I$18,$B$15,0)</f>
        <v>Alemania</v>
      </c>
      <c r="O4" s="23">
        <f>IF($I$15=$I$18,$B$15,0)</f>
        <v>0</v>
      </c>
      <c r="P4" s="23">
        <f>IF(N4&lt;&gt;0,1,0)</f>
        <v>1</v>
      </c>
      <c r="Q4" s="23">
        <f>IF(O4&lt;&gt;0,IF($J$15&gt;$J$18,1,IF($J$15=$J$18,IF($G$15&gt;$G$18,1,0),0)),0)</f>
        <v>0</v>
      </c>
      <c r="R4" s="23">
        <f>SUM(P2:Q4)</f>
        <v>3</v>
      </c>
    </row>
    <row r="5" spans="2:18">
      <c r="L5" s="50"/>
      <c r="N5" s="23"/>
      <c r="O5" s="23"/>
      <c r="P5" s="23"/>
      <c r="Q5" s="23"/>
      <c r="R5" s="23"/>
    </row>
    <row r="6" spans="2:18" ht="15.75">
      <c r="B6" s="51" t="s">
        <v>12</v>
      </c>
      <c r="C6" s="51"/>
      <c r="D6" s="51"/>
      <c r="E6" s="51"/>
      <c r="L6" s="50"/>
      <c r="N6" s="23"/>
      <c r="O6" s="23"/>
      <c r="P6" s="23"/>
      <c r="Q6" s="23"/>
      <c r="R6" s="23"/>
    </row>
    <row r="7" spans="2:18" ht="15.75">
      <c r="B7" s="13" t="str">
        <f>B15</f>
        <v>Alemania</v>
      </c>
      <c r="C7" s="22">
        <v>2</v>
      </c>
      <c r="D7" s="13" t="str">
        <f>B17</f>
        <v>Ghana</v>
      </c>
      <c r="E7" s="22">
        <v>2</v>
      </c>
      <c r="L7" s="49" t="s">
        <v>45</v>
      </c>
      <c r="N7" s="23">
        <f>IF($I$16&gt;$I$15,$B$16,0)</f>
        <v>0</v>
      </c>
      <c r="O7" s="23">
        <f>IF($I$16=$I$15,$B$16,0)</f>
        <v>0</v>
      </c>
      <c r="P7" s="23">
        <f>IF(N7&lt;&gt;0,1,0)</f>
        <v>0</v>
      </c>
      <c r="Q7" s="23">
        <f>IF(O7&lt;&gt;0,IF($J$16&gt;$J$15,1,IF($J$16=$J$15,IF($G$16&gt;$G$15,1,0),0)),0)</f>
        <v>0</v>
      </c>
      <c r="R7" s="23"/>
    </row>
    <row r="8" spans="2:18" ht="15.75">
      <c r="B8" s="13" t="str">
        <f>B18</f>
        <v>EEUU</v>
      </c>
      <c r="C8" s="22">
        <v>2</v>
      </c>
      <c r="D8" s="13" t="str">
        <f>B16</f>
        <v>Portugal</v>
      </c>
      <c r="E8" s="22">
        <v>2</v>
      </c>
      <c r="L8" s="49"/>
      <c r="N8" s="23" t="str">
        <f>IF($I$16&gt;$I$17,$B$16,0)</f>
        <v>Portugal</v>
      </c>
      <c r="O8" s="23">
        <f>IF($I$16=$I$17,$B$16,0)</f>
        <v>0</v>
      </c>
      <c r="P8" s="23">
        <f>IF(N8&lt;&gt;0,1,0)</f>
        <v>1</v>
      </c>
      <c r="Q8" s="23">
        <f>IF(O8&lt;&gt;0,IF($J$16&gt;$J$17,1,IF($J$16=$J$17,IF($G$16&gt;$G$17,1,0),0)),0)</f>
        <v>0</v>
      </c>
      <c r="R8" s="23"/>
    </row>
    <row r="9" spans="2:18">
      <c r="L9" s="49"/>
      <c r="N9" s="23">
        <f>IF($I$16&gt;$I$18,$B$16,0)</f>
        <v>0</v>
      </c>
      <c r="O9" s="23" t="str">
        <f>IF($I$16=$I$18,$B$16,0)</f>
        <v>Portugal</v>
      </c>
      <c r="P9" s="23">
        <f>IF(N9&lt;&gt;0,1,0)</f>
        <v>0</v>
      </c>
      <c r="Q9" s="23">
        <f>IF(O9&lt;&gt;0,IF($J$16&gt;$J$18,1,IF($J$16=$J$18,IF($G$16&gt;$G$18,1,0),0)),0)</f>
        <v>0</v>
      </c>
      <c r="R9" s="23">
        <f>SUM(P7:Q9)</f>
        <v>1</v>
      </c>
    </row>
    <row r="10" spans="2:18" ht="16.5" thickBot="1">
      <c r="B10" s="51" t="s">
        <v>13</v>
      </c>
      <c r="C10" s="51"/>
      <c r="D10" s="51"/>
      <c r="E10" s="51"/>
      <c r="G10" s="8"/>
      <c r="H10" s="8"/>
      <c r="I10" s="8"/>
      <c r="J10" s="8"/>
      <c r="K10" s="8"/>
      <c r="L10" s="25" t="s">
        <v>43</v>
      </c>
      <c r="N10" s="23"/>
      <c r="O10" s="23"/>
      <c r="P10" s="23"/>
      <c r="Q10" s="23"/>
      <c r="R10" s="23"/>
    </row>
    <row r="11" spans="2:18" ht="16.5" thickTop="1">
      <c r="B11" s="13" t="str">
        <f>B15</f>
        <v>Alemania</v>
      </c>
      <c r="C11" s="22">
        <v>1</v>
      </c>
      <c r="D11" s="13" t="str">
        <f>B18</f>
        <v>EEUU</v>
      </c>
      <c r="E11" s="22">
        <v>0</v>
      </c>
      <c r="N11" s="23"/>
      <c r="O11" s="23"/>
      <c r="P11" s="23"/>
      <c r="Q11" s="23"/>
      <c r="R11" s="23"/>
    </row>
    <row r="12" spans="2:18" ht="15.75">
      <c r="B12" s="13" t="str">
        <f>B16</f>
        <v>Portugal</v>
      </c>
      <c r="C12" s="22">
        <v>2</v>
      </c>
      <c r="D12" s="13" t="str">
        <f>B17</f>
        <v>Ghana</v>
      </c>
      <c r="E12" s="22">
        <v>1</v>
      </c>
      <c r="G12" s="55" t="s">
        <v>106</v>
      </c>
      <c r="H12" s="55"/>
      <c r="I12" s="55"/>
      <c r="J12" s="55"/>
      <c r="L12" s="1"/>
      <c r="N12" s="23">
        <f>IF($I$17&gt;$I$15,$B$17,0)</f>
        <v>0</v>
      </c>
      <c r="O12" s="23">
        <f>IF($I$17=$I$15,$B$17,0)</f>
        <v>0</v>
      </c>
      <c r="P12" s="23">
        <f>IF(N12&lt;&gt;0,1,0)</f>
        <v>0</v>
      </c>
      <c r="Q12" s="23">
        <f>IF(O12&lt;&gt;0,IF($J$17&gt;$J$15,1,IF($J$17=$J$15,IF($G$17&gt;$G$15,1,0),0)),0)</f>
        <v>0</v>
      </c>
      <c r="R12" s="23"/>
    </row>
    <row r="13" spans="2:18">
      <c r="N13" s="23">
        <f>IF($I$17&gt;$I$16,$B$17,0)</f>
        <v>0</v>
      </c>
      <c r="O13" s="23">
        <f>IF($I$17=$I$16,$B$17,0)</f>
        <v>0</v>
      </c>
      <c r="P13" s="23">
        <f>IF(N13&lt;&gt;0,1,0)</f>
        <v>0</v>
      </c>
      <c r="Q13" s="23">
        <f>IF(O13&lt;&gt;0,IF($J$17&gt;$J$16,1,IF($J$17=$J$16,IF($G$17&gt;$G$16,1,0),0)),0)</f>
        <v>0</v>
      </c>
      <c r="R13" s="23"/>
    </row>
    <row r="14" spans="2:18" ht="15.75">
      <c r="C14" s="10" t="s">
        <v>14</v>
      </c>
      <c r="D14" s="5" t="s">
        <v>15</v>
      </c>
      <c r="E14" s="4" t="s">
        <v>16</v>
      </c>
      <c r="F14" s="4" t="s">
        <v>17</v>
      </c>
      <c r="G14" s="4" t="s">
        <v>18</v>
      </c>
      <c r="H14" s="4" t="s">
        <v>19</v>
      </c>
      <c r="I14" s="4" t="s">
        <v>21</v>
      </c>
      <c r="J14" s="4" t="s">
        <v>20</v>
      </c>
      <c r="N14" s="23">
        <f>IF($I$17&gt;$I$18,$B$17,0)</f>
        <v>0</v>
      </c>
      <c r="O14" s="23">
        <f>IF($I$17=$I$18,$B$17,0)</f>
        <v>0</v>
      </c>
      <c r="P14" s="23">
        <f>IF(N14&lt;&gt;0,1,0)</f>
        <v>0</v>
      </c>
      <c r="Q14" s="23">
        <f>IF(O14&lt;&gt;0,IF($J$17&gt;$J$18,1,IF($J$17=$J$18,IF($G$17&gt;$G$18,1,0),0)),0)</f>
        <v>0</v>
      </c>
      <c r="R14" s="23">
        <f>SUM(P12:Q14)</f>
        <v>0</v>
      </c>
    </row>
    <row r="15" spans="2:18">
      <c r="B15" s="3" t="s">
        <v>27</v>
      </c>
      <c r="C15" s="9">
        <f>3-(COUNTBLANK(C3:C3)+COUNTBLANK(C7:C7)+COUNTBLANK(C11:C11))</f>
        <v>3</v>
      </c>
      <c r="D15" s="3">
        <f>IF(C3&gt;E3,1,0)+IF(E7&lt;C7,1,0)+IF(E11&lt;C11,1,0)</f>
        <v>2</v>
      </c>
      <c r="E15" s="3">
        <f>C15-(D15+F15)</f>
        <v>1</v>
      </c>
      <c r="F15" s="3">
        <f>IF(C3&lt;E3,1,0)+IF(E7&gt;C7,1,0)+IF(E11&gt;C11,1,0)</f>
        <v>0</v>
      </c>
      <c r="G15" s="3">
        <f>C3+C7+C11</f>
        <v>7</v>
      </c>
      <c r="H15" s="3">
        <f>E3+E7+E11</f>
        <v>2</v>
      </c>
      <c r="I15" s="3">
        <f>D15*3+E15*1</f>
        <v>7</v>
      </c>
      <c r="J15" s="3">
        <f>G15-H15</f>
        <v>5</v>
      </c>
      <c r="N15" s="23"/>
      <c r="O15" s="23"/>
      <c r="P15" s="23"/>
      <c r="Q15" s="23"/>
      <c r="R15" s="23"/>
    </row>
    <row r="16" spans="2:18">
      <c r="B16" s="3" t="s">
        <v>39</v>
      </c>
      <c r="C16" s="9">
        <f>3-(COUNTBLANK(E3:E3)+COUNTBLANK(E8:E8)+COUNTBLANK(C12:C12))</f>
        <v>3</v>
      </c>
      <c r="D16" s="3">
        <f>IF(C3&lt;E3,1,0)+IF(C8&lt;E8,1,0)+IF(E12&lt;C12,1,0)</f>
        <v>1</v>
      </c>
      <c r="E16" s="3">
        <f>C16-(D16+F16)</f>
        <v>1</v>
      </c>
      <c r="F16" s="3">
        <f>IF(C3&gt;E3,1,0)+IF(C8&gt;E8,1,0)+IF(E12&gt;C12,1,0)</f>
        <v>1</v>
      </c>
      <c r="G16" s="3">
        <f>E3+E8+C12</f>
        <v>4</v>
      </c>
      <c r="H16" s="3">
        <f>C3+C8+E12</f>
        <v>7</v>
      </c>
      <c r="I16" s="3">
        <f>D16*3+E16*1</f>
        <v>4</v>
      </c>
      <c r="J16" s="3">
        <f>G16-H16</f>
        <v>-3</v>
      </c>
      <c r="N16" s="23">
        <f>IF($I$18&gt;$I$15,$B$18,0)</f>
        <v>0</v>
      </c>
      <c r="O16" s="23">
        <f>IF($I$18=$I$15,$B$18,0)</f>
        <v>0</v>
      </c>
      <c r="P16" s="23">
        <f>IF(N16&lt;&gt;0,1,0)</f>
        <v>0</v>
      </c>
      <c r="Q16" s="23">
        <f>IF(O16&lt;&gt;0,IF($J$18&gt;$J$15,1,IF($J$18=$J$15,IF($G$18&gt;$G$15,1,0),0)),0)</f>
        <v>0</v>
      </c>
      <c r="R16" s="23"/>
    </row>
    <row r="17" spans="2:18">
      <c r="B17" s="3" t="s">
        <v>30</v>
      </c>
      <c r="C17" s="9">
        <f>3-(COUNTBLANK(C4:C4)+COUNTBLANK(E7:E7)+COUNTBLANK(E12:E12))</f>
        <v>3</v>
      </c>
      <c r="D17" s="3">
        <f>IF(C4&gt;E4,1,0)+IF(E7&gt;C7,1,0)+IF(E12&gt;C12,1,0)</f>
        <v>0</v>
      </c>
      <c r="E17" s="3">
        <f>C17-(D17+F17)</f>
        <v>1</v>
      </c>
      <c r="F17" s="3">
        <f>IF(C4&lt;E4,1,0)+IF(E7&lt;C7,1,0)+IF(E12&lt;C12,1,0)</f>
        <v>2</v>
      </c>
      <c r="G17" s="3">
        <f>C4+E7+E12</f>
        <v>4</v>
      </c>
      <c r="H17" s="3">
        <f>E4+C7+C12</f>
        <v>6</v>
      </c>
      <c r="I17" s="3">
        <f>D17*3+E17*1</f>
        <v>1</v>
      </c>
      <c r="J17" s="3">
        <f>G17-H17</f>
        <v>-2</v>
      </c>
      <c r="N17" s="23">
        <f>IF($I$18&gt;$I$16,$B$18,0)</f>
        <v>0</v>
      </c>
      <c r="O17" s="23" t="str">
        <f>IF($I$18=$I$16,$B$18,0)</f>
        <v>EEUU</v>
      </c>
      <c r="P17" s="23">
        <f>IF(N17&lt;&gt;0,1,0)</f>
        <v>0</v>
      </c>
      <c r="Q17" s="23">
        <f>IF(O17&lt;&gt;0,IF($J$18&gt;$J$16,1,IF($J$18=$J$16,IF($G$18&gt;$G$16,1,0),0)),0)</f>
        <v>1</v>
      </c>
      <c r="R17" s="23"/>
    </row>
    <row r="18" spans="2:18">
      <c r="B18" s="3" t="s">
        <v>121</v>
      </c>
      <c r="C18" s="9">
        <f>3-(COUNTBLANK(E4:E4)+COUNTBLANK(C8:C8)+COUNTBLANK(E11:E11))</f>
        <v>3</v>
      </c>
      <c r="D18" s="3">
        <f>IF(E4&gt;C4,1,0)+IF(C8&gt;E8,1,0)+IF(E11&gt;C11,1,0)</f>
        <v>1</v>
      </c>
      <c r="E18" s="3">
        <f>C18-(D18+F18)</f>
        <v>1</v>
      </c>
      <c r="F18" s="3">
        <f>IF(E4&lt;C4,1,0)+IF(C8&lt;E8,1,0)+IF(E11&lt;C11,1,0)</f>
        <v>1</v>
      </c>
      <c r="G18" s="3">
        <f>E4+C8+E11</f>
        <v>4</v>
      </c>
      <c r="H18" s="3">
        <f>C4+E8+C11</f>
        <v>4</v>
      </c>
      <c r="I18" s="3">
        <f>D18*3+E18*1</f>
        <v>4</v>
      </c>
      <c r="J18" s="3">
        <f>G18-H18</f>
        <v>0</v>
      </c>
      <c r="N18" s="23" t="str">
        <f>IF($I$18&gt;$I$17,$B$18,0)</f>
        <v>EEUU</v>
      </c>
      <c r="O18" s="23">
        <f>IF($I$18=$I$17,$B$18,0)</f>
        <v>0</v>
      </c>
      <c r="P18" s="23">
        <f>IF(N18&lt;&gt;0,1,0)</f>
        <v>1</v>
      </c>
      <c r="Q18" s="23">
        <f>IF(O18&lt;&gt;0,IF($J$18&gt;$J$17,1,IF($J$18=$J$17,IF($G$18&gt;$G$17,1,0),0)),0)</f>
        <v>0</v>
      </c>
      <c r="R18" s="23">
        <f>SUM(P16:Q18)</f>
        <v>2</v>
      </c>
    </row>
    <row r="19" spans="2:18" ht="3.75" customHeight="1" thickBot="1"/>
    <row r="20" spans="2:18">
      <c r="C20" s="14"/>
      <c r="D20" s="52" t="s">
        <v>25</v>
      </c>
      <c r="E20" s="52"/>
      <c r="F20" s="52"/>
      <c r="G20" s="52"/>
      <c r="H20" s="52"/>
      <c r="I20" s="53"/>
      <c r="J20" s="54"/>
      <c r="L20" s="7" t="s">
        <v>105</v>
      </c>
    </row>
    <row r="21" spans="2:18" ht="18">
      <c r="C21" s="9">
        <v>1</v>
      </c>
      <c r="D21" s="46" t="str">
        <f>IF(R4=3,B15,IF(R9=3,B16,IF(R14=3,B17,IF(R18=3,B18,0))))</f>
        <v>Alemania</v>
      </c>
      <c r="E21" s="46"/>
      <c r="F21" s="46"/>
      <c r="G21" s="46"/>
      <c r="H21" s="46"/>
      <c r="I21" s="47" t="s">
        <v>62</v>
      </c>
      <c r="J21" s="48"/>
    </row>
    <row r="22" spans="2:18" ht="18">
      <c r="C22" s="9">
        <v>2</v>
      </c>
      <c r="D22" s="46" t="str">
        <f>IF(R4=2,B15,IF(R9=2,B16,IF(R14=2,B17,IF(R18=2,B18,0))))</f>
        <v>EEUU</v>
      </c>
      <c r="E22" s="46"/>
      <c r="F22" s="46"/>
      <c r="G22" s="46"/>
      <c r="H22" s="46"/>
      <c r="I22" s="47" t="s">
        <v>63</v>
      </c>
      <c r="J22" s="48"/>
    </row>
  </sheetData>
  <sheetProtection password="DBED" sheet="1" objects="1" scenarios="1" selectLockedCells="1"/>
  <mergeCells count="12">
    <mergeCell ref="B10:E10"/>
    <mergeCell ref="B2:E2"/>
    <mergeCell ref="G2:J2"/>
    <mergeCell ref="L2:L6"/>
    <mergeCell ref="B6:E6"/>
    <mergeCell ref="L7:L9"/>
    <mergeCell ref="G12:J12"/>
    <mergeCell ref="D20:J20"/>
    <mergeCell ref="D21:H21"/>
    <mergeCell ref="I21:J21"/>
    <mergeCell ref="D22:H22"/>
    <mergeCell ref="I22:J22"/>
  </mergeCells>
  <conditionalFormatting sqref="I15:I18">
    <cfRule type="top10" dxfId="1" priority="2" rank="2"/>
  </conditionalFormatting>
  <conditionalFormatting sqref="J15:J18">
    <cfRule type="top10" priority="1" stopIfTrue="1" rank="3"/>
  </conditionalFormatting>
  <hyperlinks>
    <hyperlink ref="L10" location="GRUPOS!A1" display="AL INICIO…"/>
  </hyperlinks>
  <pageMargins left="0.7" right="0.7" top="0.75" bottom="0.75" header="0.3" footer="0.3"/>
  <pageSetup orientation="portrait" horizontalDpi="4294967293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C00000"/>
  </sheetPr>
  <dimension ref="B1:R22"/>
  <sheetViews>
    <sheetView showGridLines="0" showRowColHeaders="0" defaultGridColor="0" colorId="22" zoomScale="110" zoomScaleNormal="110" workbookViewId="0">
      <selection activeCell="L10" sqref="L10"/>
    </sheetView>
  </sheetViews>
  <sheetFormatPr baseColWidth="10" defaultRowHeight="15"/>
  <cols>
    <col min="1" max="1" width="3.88671875" customWidth="1"/>
    <col min="2" max="2" width="12.21875" customWidth="1"/>
    <col min="3" max="3" width="3.33203125" customWidth="1"/>
    <col min="4" max="4" width="12.21875" customWidth="1"/>
    <col min="5" max="5" width="3.33203125" customWidth="1"/>
    <col min="6" max="6" width="3.109375" bestFit="1" customWidth="1"/>
    <col min="7" max="7" width="3.44140625" bestFit="1" customWidth="1"/>
    <col min="8" max="8" width="3.6640625" bestFit="1" customWidth="1"/>
    <col min="9" max="9" width="4.44140625" bestFit="1" customWidth="1"/>
    <col min="10" max="10" width="3.6640625" bestFit="1" customWidth="1"/>
    <col min="11" max="11" width="1.109375" customWidth="1"/>
    <col min="13" max="13" width="2.21875" customWidth="1"/>
    <col min="16" max="18" width="2" bestFit="1" customWidth="1"/>
  </cols>
  <sheetData>
    <row r="1" spans="2:18">
      <c r="N1" s="23"/>
      <c r="O1" s="23"/>
      <c r="P1" s="23"/>
      <c r="Q1" s="23"/>
      <c r="R1" s="23"/>
    </row>
    <row r="2" spans="2:18" ht="15.75">
      <c r="B2" s="51" t="s">
        <v>11</v>
      </c>
      <c r="C2" s="51"/>
      <c r="D2" s="51"/>
      <c r="E2" s="51"/>
      <c r="G2" s="55" t="s">
        <v>7</v>
      </c>
      <c r="H2" s="55"/>
      <c r="I2" s="55"/>
      <c r="J2" s="55"/>
      <c r="L2" s="50" t="s">
        <v>122</v>
      </c>
      <c r="N2" s="23" t="str">
        <f>IF($I$15&gt;$I$16,$B$15,0)</f>
        <v>Bélgica</v>
      </c>
      <c r="O2" s="23">
        <f>IF($I$15=$I$16,$B$15,0)</f>
        <v>0</v>
      </c>
      <c r="P2" s="23">
        <f>IF(N2&lt;&gt;0,1,0)</f>
        <v>1</v>
      </c>
      <c r="Q2" s="23">
        <f>IF(O2&lt;&gt;0,IF($J$15&gt;$J$16,1,IF($J$15=$J$16,IF($G$15&gt;$G$16,1,0),0)),0)</f>
        <v>0</v>
      </c>
      <c r="R2" s="23"/>
    </row>
    <row r="3" spans="2:18" ht="15.75">
      <c r="B3" s="13" t="str">
        <f>B15</f>
        <v>Bélgica</v>
      </c>
      <c r="C3" s="22">
        <v>2</v>
      </c>
      <c r="D3" s="13" t="str">
        <f>B16</f>
        <v>Argelia</v>
      </c>
      <c r="E3" s="22">
        <v>1</v>
      </c>
      <c r="L3" s="50"/>
      <c r="N3" s="23" t="str">
        <f>IF($I$15&gt;$I$17,$B$15,0)</f>
        <v>Bélgica</v>
      </c>
      <c r="O3" s="23">
        <f>IF($I$15=$I$17,$B$15,0)</f>
        <v>0</v>
      </c>
      <c r="P3" s="23">
        <f>IF(N3&lt;&gt;0,1,0)</f>
        <v>1</v>
      </c>
      <c r="Q3" s="23">
        <f>IF(O3&lt;&gt;0,IF($J$15&gt;$J$17,1,IF($J$15=$J$17,IF($G$15&gt;$G$17,1,0),0)),0)</f>
        <v>0</v>
      </c>
      <c r="R3" s="23"/>
    </row>
    <row r="4" spans="2:18" ht="15.75">
      <c r="B4" s="13" t="str">
        <f>B17</f>
        <v>Rusia</v>
      </c>
      <c r="C4" s="22">
        <v>1</v>
      </c>
      <c r="D4" s="13" t="str">
        <f>B18</f>
        <v>Corea del S.</v>
      </c>
      <c r="E4" s="22">
        <v>1</v>
      </c>
      <c r="L4" s="50"/>
      <c r="N4" s="23" t="str">
        <f>IF($I$15&gt;$I$18,$B$15,0)</f>
        <v>Bélgica</v>
      </c>
      <c r="O4" s="23">
        <f>IF($I$15=$I$18,$B$15,0)</f>
        <v>0</v>
      </c>
      <c r="P4" s="23">
        <f>IF(N4&lt;&gt;0,1,0)</f>
        <v>1</v>
      </c>
      <c r="Q4" s="23">
        <f>IF(O4&lt;&gt;0,IF($J$15&gt;$J$18,1,IF($J$15=$J$18,IF($G$15&gt;$G$18,1,0),0)),0)</f>
        <v>0</v>
      </c>
      <c r="R4" s="23">
        <f>SUM(P2:Q4)</f>
        <v>3</v>
      </c>
    </row>
    <row r="5" spans="2:18">
      <c r="L5" s="50"/>
      <c r="N5" s="23"/>
      <c r="O5" s="23"/>
      <c r="P5" s="23"/>
      <c r="Q5" s="23"/>
      <c r="R5" s="23"/>
    </row>
    <row r="6" spans="2:18" ht="15.75">
      <c r="B6" s="51" t="s">
        <v>12</v>
      </c>
      <c r="C6" s="51"/>
      <c r="D6" s="51"/>
      <c r="E6" s="51"/>
      <c r="L6" s="50"/>
      <c r="N6" s="23"/>
      <c r="O6" s="23"/>
      <c r="P6" s="23"/>
      <c r="Q6" s="23"/>
      <c r="R6" s="23"/>
    </row>
    <row r="7" spans="2:18" ht="15.75">
      <c r="B7" s="13" t="str">
        <f>B15</f>
        <v>Bélgica</v>
      </c>
      <c r="C7" s="22">
        <v>1</v>
      </c>
      <c r="D7" s="13" t="str">
        <f>B17</f>
        <v>Rusia</v>
      </c>
      <c r="E7" s="22">
        <v>0</v>
      </c>
      <c r="L7" s="49" t="s">
        <v>45</v>
      </c>
      <c r="N7" s="23">
        <f>IF($I$16&gt;$I$15,$B$16,0)</f>
        <v>0</v>
      </c>
      <c r="O7" s="23">
        <f>IF($I$16=$I$15,$B$16,0)</f>
        <v>0</v>
      </c>
      <c r="P7" s="23">
        <f>IF(N7&lt;&gt;0,1,0)</f>
        <v>0</v>
      </c>
      <c r="Q7" s="23">
        <f>IF(O7&lt;&gt;0,IF($J$16&gt;$J$15,1,IF($J$16=$J$15,IF($G$16&gt;$G$15,1,0),0)),0)</f>
        <v>0</v>
      </c>
      <c r="R7" s="23"/>
    </row>
    <row r="8" spans="2:18" ht="15.75">
      <c r="B8" s="13" t="str">
        <f>B18</f>
        <v>Corea del S.</v>
      </c>
      <c r="C8" s="22">
        <v>2</v>
      </c>
      <c r="D8" s="13" t="str">
        <f>B16</f>
        <v>Argelia</v>
      </c>
      <c r="E8" s="22">
        <v>4</v>
      </c>
      <c r="L8" s="49"/>
      <c r="N8" s="23" t="str">
        <f>IF($I$16&gt;$I$17,$B$16,0)</f>
        <v>Argelia</v>
      </c>
      <c r="O8" s="23">
        <f>IF($I$16=$I$17,$B$16,0)</f>
        <v>0</v>
      </c>
      <c r="P8" s="23">
        <f>IF(N8&lt;&gt;0,1,0)</f>
        <v>1</v>
      </c>
      <c r="Q8" s="23">
        <f>IF(O8&lt;&gt;0,IF($J$16&gt;$J$17,1,IF($J$16=$J$17,IF($G$16&gt;$G$17,1,0),0)),0)</f>
        <v>0</v>
      </c>
      <c r="R8" s="23"/>
    </row>
    <row r="9" spans="2:18">
      <c r="L9" s="49"/>
      <c r="N9" s="23" t="str">
        <f>IF($I$16&gt;$I$18,$B$16,0)</f>
        <v>Argelia</v>
      </c>
      <c r="O9" s="23">
        <f>IF($I$16=$I$18,$B$16,0)</f>
        <v>0</v>
      </c>
      <c r="P9" s="23">
        <f>IF(N9&lt;&gt;0,1,0)</f>
        <v>1</v>
      </c>
      <c r="Q9" s="23">
        <f>IF(O9&lt;&gt;0,IF($J$16&gt;$J$18,1,IF($J$16=$J$18,IF($G$16&gt;$G$18,1,0),0)),0)</f>
        <v>0</v>
      </c>
      <c r="R9" s="23">
        <f>SUM(P7:Q9)</f>
        <v>2</v>
      </c>
    </row>
    <row r="10" spans="2:18" ht="16.5" thickBot="1">
      <c r="B10" s="51" t="s">
        <v>13</v>
      </c>
      <c r="C10" s="51"/>
      <c r="D10" s="51"/>
      <c r="E10" s="51"/>
      <c r="G10" s="8"/>
      <c r="H10" s="8"/>
      <c r="I10" s="8"/>
      <c r="J10" s="8"/>
      <c r="K10" s="8"/>
      <c r="L10" s="25" t="s">
        <v>43</v>
      </c>
      <c r="N10" s="23"/>
      <c r="O10" s="23"/>
      <c r="P10" s="23"/>
      <c r="Q10" s="23"/>
      <c r="R10" s="23"/>
    </row>
    <row r="11" spans="2:18" ht="16.5" thickTop="1">
      <c r="B11" s="13" t="str">
        <f>B15</f>
        <v>Bélgica</v>
      </c>
      <c r="C11" s="22">
        <v>1</v>
      </c>
      <c r="D11" s="13" t="str">
        <f>B18</f>
        <v>Corea del S.</v>
      </c>
      <c r="E11" s="22">
        <v>0</v>
      </c>
      <c r="N11" s="23"/>
      <c r="O11" s="23"/>
      <c r="P11" s="23"/>
      <c r="Q11" s="23"/>
      <c r="R11" s="23"/>
    </row>
    <row r="12" spans="2:18" ht="15.75">
      <c r="B12" s="13" t="str">
        <f>B16</f>
        <v>Argelia</v>
      </c>
      <c r="C12" s="22">
        <v>1</v>
      </c>
      <c r="D12" s="13" t="str">
        <f>B17</f>
        <v>Rusia</v>
      </c>
      <c r="E12" s="22">
        <v>1</v>
      </c>
      <c r="G12" s="55" t="s">
        <v>106</v>
      </c>
      <c r="H12" s="55"/>
      <c r="I12" s="55"/>
      <c r="J12" s="55"/>
      <c r="L12" s="1"/>
      <c r="N12" s="23">
        <f>IF($I$17&gt;$I$15,$B$17,0)</f>
        <v>0</v>
      </c>
      <c r="O12" s="23">
        <f>IF($I$17=$I$15,$B$17,0)</f>
        <v>0</v>
      </c>
      <c r="P12" s="23">
        <f>IF(N12&lt;&gt;0,1,0)</f>
        <v>0</v>
      </c>
      <c r="Q12" s="23">
        <f>IF(O12&lt;&gt;0,IF($J$17&gt;$J$15,1,IF($J$17=$J$15,IF($G$17&gt;$G$15,1,0),0)),0)</f>
        <v>0</v>
      </c>
      <c r="R12" s="23"/>
    </row>
    <row r="13" spans="2:18">
      <c r="N13" s="23">
        <f>IF($I$17&gt;$I$16,$B$17,0)</f>
        <v>0</v>
      </c>
      <c r="O13" s="23">
        <f>IF($I$17=$I$16,$B$17,0)</f>
        <v>0</v>
      </c>
      <c r="P13" s="23">
        <f>IF(N13&lt;&gt;0,1,0)</f>
        <v>0</v>
      </c>
      <c r="Q13" s="23">
        <f>IF(O13&lt;&gt;0,IF($J$17&gt;$J$16,1,IF($J$17=$J$16,IF($G$17&gt;$G$16,1,0),0)),0)</f>
        <v>0</v>
      </c>
      <c r="R13" s="23"/>
    </row>
    <row r="14" spans="2:18" ht="15.75">
      <c r="C14" s="10" t="s">
        <v>14</v>
      </c>
      <c r="D14" s="5" t="s">
        <v>15</v>
      </c>
      <c r="E14" s="4" t="s">
        <v>16</v>
      </c>
      <c r="F14" s="4" t="s">
        <v>17</v>
      </c>
      <c r="G14" s="4" t="s">
        <v>18</v>
      </c>
      <c r="H14" s="4" t="s">
        <v>19</v>
      </c>
      <c r="I14" s="4" t="s">
        <v>21</v>
      </c>
      <c r="J14" s="4" t="s">
        <v>20</v>
      </c>
      <c r="N14" s="23" t="str">
        <f>IF($I$17&gt;$I$18,$B$17,0)</f>
        <v>Rusia</v>
      </c>
      <c r="O14" s="23">
        <f>IF($I$17=$I$18,$B$17,0)</f>
        <v>0</v>
      </c>
      <c r="P14" s="23">
        <f>IF(N14&lt;&gt;0,1,0)</f>
        <v>1</v>
      </c>
      <c r="Q14" s="23">
        <f>IF(O14&lt;&gt;0,IF($J$17&gt;$J$18,1,IF($J$17=$J$18,IF($G$17&gt;$G$18,1,0),0)),0)</f>
        <v>0</v>
      </c>
      <c r="R14" s="23">
        <f>SUM(P12:Q14)</f>
        <v>1</v>
      </c>
    </row>
    <row r="15" spans="2:18">
      <c r="B15" s="3" t="s">
        <v>112</v>
      </c>
      <c r="C15" s="9">
        <f>3-(COUNTBLANK(C3:C3)+COUNTBLANK(C7:C7)+COUNTBLANK(C11:C11))</f>
        <v>3</v>
      </c>
      <c r="D15" s="3">
        <f>IF(C3&gt;E3,1,0)+IF(E7&lt;C7,1,0)+IF(E11&lt;C11,1,0)</f>
        <v>3</v>
      </c>
      <c r="E15" s="3">
        <f>C15-(D15+F15)</f>
        <v>0</v>
      </c>
      <c r="F15" s="3">
        <f>IF(C3&lt;E3,1,0)+IF(E7&gt;C7,1,0)+IF(E11&gt;C11,1,0)</f>
        <v>0</v>
      </c>
      <c r="G15" s="3">
        <f>C3+C7+C11</f>
        <v>4</v>
      </c>
      <c r="H15" s="3">
        <f>E3+E7+E11</f>
        <v>1</v>
      </c>
      <c r="I15" s="3">
        <f>D15*3+E15*1</f>
        <v>9</v>
      </c>
      <c r="J15" s="3">
        <f>G15-H15</f>
        <v>3</v>
      </c>
      <c r="N15" s="23"/>
      <c r="O15" s="23"/>
      <c r="P15" s="23"/>
      <c r="Q15" s="23"/>
      <c r="R15" s="23"/>
    </row>
    <row r="16" spans="2:18">
      <c r="B16" s="3" t="s">
        <v>29</v>
      </c>
      <c r="C16" s="9">
        <f>3-(COUNTBLANK(E3:E3)+COUNTBLANK(E8:E8)+COUNTBLANK(C12:C12))</f>
        <v>3</v>
      </c>
      <c r="D16" s="3">
        <f>IF(C3&lt;E3,1,0)+IF(C8&lt;E8,1,0)+IF(E12&lt;C12,1,0)</f>
        <v>1</v>
      </c>
      <c r="E16" s="3">
        <f>C16-(D16+F16)</f>
        <v>1</v>
      </c>
      <c r="F16" s="3">
        <f>IF(C3&gt;E3,1,0)+IF(C8&gt;E8,1,0)+IF(E12&gt;C12,1,0)</f>
        <v>1</v>
      </c>
      <c r="G16" s="3">
        <f>E3+E8+C12</f>
        <v>6</v>
      </c>
      <c r="H16" s="3">
        <f>C3+C8+E12</f>
        <v>5</v>
      </c>
      <c r="I16" s="3">
        <f>D16*3+E16*1</f>
        <v>4</v>
      </c>
      <c r="J16" s="3">
        <f>G16-H16</f>
        <v>1</v>
      </c>
      <c r="N16" s="23">
        <f>IF($I$18&gt;$I$15,$B$18,0)</f>
        <v>0</v>
      </c>
      <c r="O16" s="23">
        <f>IF($I$18=$I$15,$B$18,0)</f>
        <v>0</v>
      </c>
      <c r="P16" s="23">
        <f>IF(N16&lt;&gt;0,1,0)</f>
        <v>0</v>
      </c>
      <c r="Q16" s="23">
        <f>IF(O16&lt;&gt;0,IF($J$18&gt;$J$15,1,IF($J$18=$J$15,IF($G$18&gt;$G$15,1,0),0)),0)</f>
        <v>0</v>
      </c>
      <c r="R16" s="23"/>
    </row>
    <row r="17" spans="2:18">
      <c r="B17" s="3" t="s">
        <v>113</v>
      </c>
      <c r="C17" s="9">
        <f>3-(COUNTBLANK(C4:C4)+COUNTBLANK(E7:E7)+COUNTBLANK(E12:E12))</f>
        <v>3</v>
      </c>
      <c r="D17" s="3">
        <f>IF(C4&gt;E4,1,0)+IF(E7&gt;C7,1,0)+IF(E12&gt;C12,1,0)</f>
        <v>0</v>
      </c>
      <c r="E17" s="3">
        <f>C17-(D17+F17)</f>
        <v>2</v>
      </c>
      <c r="F17" s="3">
        <f>IF(C4&lt;E4,1,0)+IF(E7&lt;C7,1,0)+IF(E12&lt;C12,1,0)</f>
        <v>1</v>
      </c>
      <c r="G17" s="3">
        <f>C4+E7+E12</f>
        <v>2</v>
      </c>
      <c r="H17" s="3">
        <f>E4+C7+C12</f>
        <v>3</v>
      </c>
      <c r="I17" s="3">
        <f>D17*3+E17*1</f>
        <v>2</v>
      </c>
      <c r="J17" s="3">
        <f>G17-H17</f>
        <v>-1</v>
      </c>
      <c r="N17" s="23">
        <f>IF($I$18&gt;$I$16,$B$18,0)</f>
        <v>0</v>
      </c>
      <c r="O17" s="23">
        <f>IF($I$18=$I$16,$B$18,0)</f>
        <v>0</v>
      </c>
      <c r="P17" s="23">
        <f>IF(N17&lt;&gt;0,1,0)</f>
        <v>0</v>
      </c>
      <c r="Q17" s="23">
        <f>IF(O17&lt;&gt;0,IF($J$18&gt;$J$16,1,IF($J$18=$J$16,IF($G$18&gt;$G$16,1,0),0)),0)</f>
        <v>0</v>
      </c>
      <c r="R17" s="23"/>
    </row>
    <row r="18" spans="2:18">
      <c r="B18" s="3" t="s">
        <v>42</v>
      </c>
      <c r="C18" s="9">
        <f>3-(COUNTBLANK(E4:E4)+COUNTBLANK(C8:C8)+COUNTBLANK(E11:E11))</f>
        <v>3</v>
      </c>
      <c r="D18" s="3">
        <f>IF(E4&gt;C4,1,0)+IF(C8&gt;E8,1,0)+IF(E11&gt;C11,1,0)</f>
        <v>0</v>
      </c>
      <c r="E18" s="3">
        <f>C18-(D18+F18)</f>
        <v>1</v>
      </c>
      <c r="F18" s="3">
        <f>IF(E4&lt;C4,1,0)+IF(C8&lt;E8,1,0)+IF(E11&lt;C11,1,0)</f>
        <v>2</v>
      </c>
      <c r="G18" s="3">
        <f>E4+C8+E11</f>
        <v>3</v>
      </c>
      <c r="H18" s="3">
        <f>C4+E8+C11</f>
        <v>6</v>
      </c>
      <c r="I18" s="3">
        <f>D18*3+E18*1</f>
        <v>1</v>
      </c>
      <c r="J18" s="3">
        <f>G18-H18</f>
        <v>-3</v>
      </c>
      <c r="N18" s="23">
        <f>IF($I$18&gt;$I$17,$B$18,0)</f>
        <v>0</v>
      </c>
      <c r="O18" s="23">
        <f>IF($I$18=$I$17,$B$18,0)</f>
        <v>0</v>
      </c>
      <c r="P18" s="23">
        <f>IF(N18&lt;&gt;0,1,0)</f>
        <v>0</v>
      </c>
      <c r="Q18" s="23">
        <f>IF(O18&lt;&gt;0,IF($J$18&gt;$J$17,1,IF($J$18=$J$17,IF($G$18&gt;$G$17,1,0),0)),0)</f>
        <v>0</v>
      </c>
      <c r="R18" s="23">
        <f>SUM(P16:Q18)</f>
        <v>0</v>
      </c>
    </row>
    <row r="19" spans="2:18" ht="3.75" customHeight="1" thickBot="1"/>
    <row r="20" spans="2:18">
      <c r="C20" s="14"/>
      <c r="D20" s="52" t="s">
        <v>25</v>
      </c>
      <c r="E20" s="52"/>
      <c r="F20" s="52"/>
      <c r="G20" s="52"/>
      <c r="H20" s="52"/>
      <c r="I20" s="53"/>
      <c r="J20" s="54"/>
      <c r="L20" s="7" t="s">
        <v>105</v>
      </c>
    </row>
    <row r="21" spans="2:18" ht="18">
      <c r="C21" s="9">
        <v>1</v>
      </c>
      <c r="D21" s="46" t="str">
        <f>IF(R4=3,B15,IF(R9=3,B16,IF(R14=3,B17,IF(R18=3,B18,0))))</f>
        <v>Bélgica</v>
      </c>
      <c r="E21" s="46"/>
      <c r="F21" s="46"/>
      <c r="G21" s="46"/>
      <c r="H21" s="46"/>
      <c r="I21" s="47" t="s">
        <v>64</v>
      </c>
      <c r="J21" s="48"/>
    </row>
    <row r="22" spans="2:18" ht="18">
      <c r="C22" s="9">
        <v>2</v>
      </c>
      <c r="D22" s="46" t="str">
        <f>IF(R4=2,B15,IF(R9=2,B16,IF(R14=2,B17,IF(R18=2,B18,0))))</f>
        <v>Argelia</v>
      </c>
      <c r="E22" s="46"/>
      <c r="F22" s="46"/>
      <c r="G22" s="46"/>
      <c r="H22" s="46"/>
      <c r="I22" s="47" t="s">
        <v>65</v>
      </c>
      <c r="J22" s="48"/>
    </row>
  </sheetData>
  <sheetProtection password="DBED" sheet="1" objects="1" scenarios="1" selectLockedCells="1"/>
  <mergeCells count="12">
    <mergeCell ref="B10:E10"/>
    <mergeCell ref="B2:E2"/>
    <mergeCell ref="G2:J2"/>
    <mergeCell ref="L2:L6"/>
    <mergeCell ref="B6:E6"/>
    <mergeCell ref="L7:L9"/>
    <mergeCell ref="G12:J12"/>
    <mergeCell ref="D20:J20"/>
    <mergeCell ref="D21:H21"/>
    <mergeCell ref="I21:J21"/>
    <mergeCell ref="D22:H22"/>
    <mergeCell ref="I22:J22"/>
  </mergeCells>
  <conditionalFormatting sqref="I15:I18">
    <cfRule type="top10" dxfId="0" priority="2" rank="2"/>
  </conditionalFormatting>
  <conditionalFormatting sqref="J15:J18">
    <cfRule type="top10" priority="1" stopIfTrue="1" rank="3"/>
  </conditionalFormatting>
  <hyperlinks>
    <hyperlink ref="L10" location="GRUPOS!A1" display="AL INICIO…"/>
  </hyperlinks>
  <pageMargins left="0.7" right="0.7" top="0.75" bottom="0.75" header="0.3" footer="0.3"/>
  <pageSetup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GRUPOS</vt:lpstr>
      <vt:lpstr>GRUPO A</vt:lpstr>
      <vt:lpstr>GRUPO B</vt:lpstr>
      <vt:lpstr>GRUPO C</vt:lpstr>
      <vt:lpstr>GRUPO D</vt:lpstr>
      <vt:lpstr>GRUPO E</vt:lpstr>
      <vt:lpstr>GRUPO F</vt:lpstr>
      <vt:lpstr>GRUPO G</vt:lpstr>
      <vt:lpstr>GRUPO H</vt:lpstr>
      <vt:lpstr>FASE 2 - OCTAVOS</vt:lpstr>
      <vt:lpstr>FASE 3 - CUARTOS</vt:lpstr>
      <vt:lpstr>FASE 4 - SEMIFINALES</vt:lpstr>
      <vt:lpstr>FINAL &amp; 3er LUGAR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Silva Tavera</dc:creator>
  <cp:lastModifiedBy>Antonio Silva Tavera</cp:lastModifiedBy>
  <dcterms:created xsi:type="dcterms:W3CDTF">2010-06-18T18:54:28Z</dcterms:created>
  <dcterms:modified xsi:type="dcterms:W3CDTF">2014-07-17T00:27:15Z</dcterms:modified>
</cp:coreProperties>
</file>